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585" yWindow="-15" windowWidth="12630" windowHeight="13035"/>
  </bookViews>
  <sheets>
    <sheet name="RES &amp; Small ALL_ONLY 2019" sheetId="1" r:id="rId1"/>
  </sheets>
  <definedNames>
    <definedName name="_xlnm.Print_Area" localSheetId="0">'RES &amp; Small ALL_ONLY 2019'!$A$1:$O$55</definedName>
  </definedNames>
  <calcPr calcId="145621"/>
</workbook>
</file>

<file path=xl/calcChain.xml><?xml version="1.0" encoding="utf-8"?>
<calcChain xmlns="http://schemas.openxmlformats.org/spreadsheetml/2006/main">
  <c r="O32" i="1" l="1"/>
  <c r="O13" i="1"/>
  <c r="O49" i="1" l="1"/>
  <c r="O47" i="1"/>
  <c r="O40" i="1"/>
  <c r="O21" i="1"/>
  <c r="O28" i="1"/>
  <c r="O36" i="1"/>
  <c r="O17" i="1"/>
  <c r="O9" i="1"/>
  <c r="O38" i="1" l="1"/>
  <c r="O34" i="1"/>
  <c r="O30" i="1"/>
  <c r="O19" i="1"/>
  <c r="O15" i="1"/>
  <c r="O11" i="1"/>
  <c r="H13" i="1" l="1"/>
  <c r="G13" i="1" l="1"/>
  <c r="F13" i="1"/>
  <c r="E13" i="1"/>
  <c r="D13" i="1"/>
  <c r="C13" i="1"/>
  <c r="H32" i="1"/>
  <c r="G32" i="1"/>
  <c r="F32" i="1"/>
  <c r="E32" i="1"/>
  <c r="D32" i="1"/>
  <c r="C32" i="1"/>
  <c r="C21" i="1" l="1"/>
  <c r="D21" i="1"/>
  <c r="E21" i="1"/>
  <c r="F21" i="1"/>
  <c r="G21" i="1"/>
  <c r="H21" i="1"/>
  <c r="I21" i="1"/>
  <c r="J21" i="1"/>
  <c r="K21" i="1"/>
  <c r="L21" i="1"/>
  <c r="C23" i="1"/>
  <c r="D23" i="1"/>
  <c r="E23" i="1"/>
  <c r="F23" i="1"/>
  <c r="G23" i="1"/>
  <c r="H23" i="1"/>
  <c r="I23" i="1"/>
  <c r="J23" i="1"/>
  <c r="K23" i="1"/>
  <c r="L23" i="1"/>
  <c r="C40" i="1"/>
  <c r="D40" i="1"/>
  <c r="E40" i="1"/>
  <c r="E47" i="1" s="1"/>
  <c r="F40" i="1"/>
  <c r="G40" i="1"/>
  <c r="H40" i="1"/>
  <c r="I40" i="1"/>
  <c r="J40" i="1"/>
  <c r="K40" i="1"/>
  <c r="L40" i="1"/>
  <c r="C42" i="1"/>
  <c r="D42" i="1"/>
  <c r="D49" i="1" s="1"/>
  <c r="E42" i="1"/>
  <c r="F42" i="1"/>
  <c r="G42" i="1"/>
  <c r="H42" i="1"/>
  <c r="H49" i="1" s="1"/>
  <c r="I42" i="1"/>
  <c r="J42" i="1"/>
  <c r="K42" i="1"/>
  <c r="L42" i="1"/>
  <c r="L49" i="1" s="1"/>
  <c r="N21" i="1"/>
  <c r="N23" i="1"/>
  <c r="M23" i="1"/>
  <c r="M21" i="1"/>
  <c r="N40" i="1"/>
  <c r="N42" i="1"/>
  <c r="M42" i="1"/>
  <c r="M40" i="1"/>
  <c r="J47" i="1" l="1"/>
  <c r="O42" i="1"/>
  <c r="O23" i="1"/>
  <c r="J49" i="1"/>
  <c r="I47" i="1"/>
  <c r="F47" i="1"/>
  <c r="M49" i="1"/>
  <c r="K49" i="1"/>
  <c r="G49" i="1"/>
  <c r="N49" i="1"/>
  <c r="F49" i="1"/>
  <c r="I49" i="1"/>
  <c r="E49" i="1"/>
  <c r="N47" i="1"/>
  <c r="L47" i="1"/>
  <c r="H47" i="1"/>
  <c r="D47" i="1"/>
  <c r="M47" i="1"/>
  <c r="K47" i="1"/>
  <c r="G47" i="1"/>
  <c r="C49" i="1"/>
  <c r="C47" i="1"/>
</calcChain>
</file>

<file path=xl/sharedStrings.xml><?xml version="1.0" encoding="utf-8"?>
<sst xmlns="http://schemas.openxmlformats.org/spreadsheetml/2006/main" count="73" uniqueCount="32">
  <si>
    <t>Central Maine Power Company</t>
  </si>
  <si>
    <t>Residential and Small Commercial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</si>
  <si>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</si>
  <si>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</si>
  <si>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</si>
  <si>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</si>
  <si>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</si>
  <si>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</si>
  <si>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</si>
  <si>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</si>
  <si>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</si>
  <si>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</si>
  <si>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</si>
  <si>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</si>
  <si>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 Total (1)</t>
  </si>
  <si>
    <t>Residential</t>
  </si>
  <si>
    <t>Customers</t>
  </si>
  <si>
    <t>kWh</t>
  </si>
  <si>
    <t>Area Lights</t>
  </si>
  <si>
    <t>Total Residential</t>
  </si>
  <si>
    <t>Small Commercial</t>
  </si>
  <si>
    <t>Street Lights</t>
  </si>
  <si>
    <t>Total Small</t>
  </si>
  <si>
    <t>Commercial</t>
  </si>
  <si>
    <t xml:space="preserve">Total Residential </t>
  </si>
  <si>
    <t xml:space="preserve">and Small </t>
  </si>
  <si>
    <t>1/  Customers are average annual customers.</t>
  </si>
  <si>
    <t>kWh SOP Only</t>
  </si>
  <si>
    <t>Customers SOP Only</t>
  </si>
  <si>
    <t>2019 Billing Units - All and SOP Only Customers</t>
  </si>
  <si>
    <t xml:space="preserve">SmartCare is programmed more accurately to use an engineering dark hours table to estimate monthly consumption for street and area lights. </t>
  </si>
  <si>
    <t>Customer Counts represent the month the meter was read.  If a customer had 2 meter reads in any given month, the customer is only counted once, but the sum of the kWh appears in the month read.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</si>
</sst>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###,000"/>
  </numFmts>
  <fonts count="9" x14ac:knownFonts="1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8"/>
      <color rgb="FF1F497D"/>
      <name val="Verdana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5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5" fontId="7" fillId="0" borderId="10" applyNumberFormat="0" applyProtection="0">
      <alignment horizontal="right" vertical="center"/>
    </xf>
    <xf numFmtId="4" fontId="8" fillId="2" borderId="11" applyNumberFormat="0" applyProtection="0">
      <alignment vertical="center"/>
    </xf>
  </cellStyleXfs>
  <cellXfs count="36">
    <xf numFmtId="0" fontId="0" fillId="0" borderId="0" xfId="0"/>
    <xf numFmtId="0" fontId="3" fillId="0" borderId="0" xfId="0" applyFont="1" applyFill="1" applyBorder="1" applyAlignment="1">
      <alignment horizontal="centerContinuous"/>
    </xf>
    <xf numFmtId="0" fontId="0" fillId="0" borderId="0" xfId="0" applyFill="1" applyBorder="1" applyAlignment="1">
      <alignment horizontal="centerContinuous"/>
    </xf>
    <xf numFmtId="164" fontId="3" fillId="0" borderId="0" xfId="1" applyNumberFormat="1" applyFill="1" applyBorder="1" applyAlignment="1">
      <alignment horizontal="centerContinuous"/>
    </xf>
    <xf numFmtId="164" fontId="3" fillId="0" borderId="0" xfId="1" applyNumberForma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0" xfId="0" applyBorder="1"/>
    <xf numFmtId="0" fontId="3" fillId="0" borderId="0" xfId="0" applyFont="1" applyBorder="1" applyAlignment="1">
      <alignment horizontal="centerContinuous"/>
    </xf>
    <xf numFmtId="164" fontId="3" fillId="0" borderId="0" xfId="1" applyNumberFormat="1" applyBorder="1" applyAlignment="1">
      <alignment horizontal="right"/>
    </xf>
    <xf numFmtId="0" fontId="3" fillId="0" borderId="1" xfId="0" applyFont="1" applyBorder="1"/>
    <xf numFmtId="0" fontId="0" fillId="0" borderId="2" xfId="0" applyBorder="1"/>
    <xf numFmtId="164" fontId="4" fillId="0" borderId="3" xfId="1" applyNumberFormat="1" applyFont="1" applyBorder="1" applyAlignment="1">
      <alignment horizontal="centerContinuous"/>
    </xf>
    <xf numFmtId="0" fontId="4" fillId="0" borderId="5" xfId="0" applyFont="1" applyBorder="1"/>
    <xf numFmtId="164" fontId="3" fillId="0" borderId="0" xfId="1" applyNumberFormat="1" applyBorder="1"/>
    <xf numFmtId="0" fontId="3" fillId="0" borderId="5" xfId="0" applyFont="1" applyBorder="1"/>
    <xf numFmtId="164" fontId="3" fillId="0" borderId="0" xfId="1" applyNumberFormat="1" applyFill="1" applyBorder="1"/>
    <xf numFmtId="0" fontId="3" fillId="0" borderId="7" xfId="0" applyFont="1" applyBorder="1"/>
    <xf numFmtId="0" fontId="0" fillId="0" borderId="8" xfId="0" applyBorder="1"/>
    <xf numFmtId="164" fontId="3" fillId="0" borderId="8" xfId="1" applyNumberFormat="1" applyBorder="1"/>
    <xf numFmtId="0" fontId="3" fillId="0" borderId="0" xfId="0" applyFont="1" applyBorder="1"/>
    <xf numFmtId="0" fontId="4" fillId="0" borderId="1" xfId="0" applyFont="1" applyBorder="1"/>
    <xf numFmtId="164" fontId="3" fillId="0" borderId="2" xfId="1" applyNumberFormat="1" applyBorder="1"/>
    <xf numFmtId="0" fontId="4" fillId="0" borderId="7" xfId="0" applyFont="1" applyBorder="1"/>
    <xf numFmtId="0" fontId="4" fillId="0" borderId="4" xfId="2" applyFont="1" applyFill="1" applyBorder="1" applyAlignment="1">
      <alignment horizontal="centerContinuous"/>
    </xf>
    <xf numFmtId="164" fontId="0" fillId="0" borderId="6" xfId="0" applyNumberFormat="1" applyFill="1" applyBorder="1"/>
    <xf numFmtId="164" fontId="0" fillId="0" borderId="9" xfId="0" applyNumberFormat="1" applyFill="1" applyBorder="1"/>
    <xf numFmtId="164" fontId="3" fillId="0" borderId="6" xfId="1" applyNumberFormat="1" applyFill="1" applyBorder="1"/>
    <xf numFmtId="164" fontId="3" fillId="0" borderId="9" xfId="1" applyNumberFormat="1" applyFill="1" applyBorder="1"/>
    <xf numFmtId="3" fontId="0" fillId="0" borderId="0" xfId="0" applyNumberFormat="1" applyFill="1" applyBorder="1"/>
    <xf numFmtId="39" fontId="0" fillId="0" borderId="0" xfId="0" applyNumberFormat="1" applyFill="1" applyBorder="1"/>
    <xf numFmtId="0" fontId="0" fillId="0" borderId="0" xfId="0" applyFill="1" applyBorder="1"/>
    <xf numFmtId="0" fontId="0" fillId="0" borderId="0" xfId="0" applyFont="1" applyBorder="1" applyAlignment="1">
      <alignment horizontal="centerContinuous"/>
    </xf>
    <xf numFmtId="0" fontId="6" fillId="0" borderId="0" xfId="0" applyFont="1" applyBorder="1"/>
    <xf numFmtId="164" fontId="1" fillId="0" borderId="0" xfId="7" applyNumberFormat="1" applyFont="1"/>
    <xf numFmtId="164" fontId="1" fillId="0" borderId="0" xfId="7" applyNumberFormat="1" applyFont="1"/>
    <xf numFmtId="0" fontId="0" fillId="0" borderId="0" xfId="0" applyFont="1" applyBorder="1"/>
  </cellXfs>
  <cellStyles count="10">
    <cellStyle name="Comma" xfId="1" builtinId="3"/>
    <cellStyle name="Comma 2" xfId="3"/>
    <cellStyle name="Comma 3" xfId="7"/>
    <cellStyle name="Normal" xfId="0" builtinId="0"/>
    <cellStyle name="Normal 2" xfId="4"/>
    <cellStyle name="Normal 3" xfId="5"/>
    <cellStyle name="Normal 4" xfId="6"/>
    <cellStyle name="Normal_AllinCoreRecalculated2" xfId="2"/>
    <cellStyle name="SAPBEXaggData" xfId="9"/>
    <cellStyle name="SAPDataTotalCell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tabSelected="1" zoomScaleNormal="100" workbookViewId="0">
      <pane xSplit="2" topLeftCell="C1" activePane="topRight" state="frozenSplit"/>
      <selection pane="topRight"/>
    </sheetView>
  </sheetViews>
  <sheetFormatPr defaultRowHeight="12.75" x14ac:dyDescent="0.2"/>
  <cols>
    <col min="1" max="1" width="17.42578125" style="19" customWidth="1"/>
    <col min="2" max="2" width="19.42578125" style="6" customWidth="1"/>
    <col min="3" max="3" width="13.85546875" style="13" customWidth="1"/>
    <col min="4" max="14" width="12.28515625" style="13" customWidth="1"/>
    <col min="15" max="15" width="20" style="30" bestFit="1" customWidth="1"/>
    <col min="16" max="16384" width="9.140625" style="6"/>
  </cols>
  <sheetData>
    <row r="1" spans="1:15" x14ac:dyDescent="0.2">
      <c r="A1" s="1" t="s">
        <v>0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2"/>
    </row>
    <row r="2" spans="1:15" x14ac:dyDescent="0.2">
      <c r="A2" s="7" t="s">
        <v>1</v>
      </c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2"/>
    </row>
    <row r="3" spans="1:15" x14ac:dyDescent="0.2">
      <c r="A3" s="31" t="s">
        <v>29</v>
      </c>
      <c r="B3" s="5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"/>
    </row>
    <row r="4" spans="1:15" x14ac:dyDescent="0.2">
      <c r="A4" s="7"/>
      <c r="B4" s="5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2"/>
    </row>
    <row r="5" spans="1:15" x14ac:dyDescent="0.2">
      <c r="A5" s="7"/>
      <c r="B5" s="5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2"/>
    </row>
    <row r="6" spans="1:15" x14ac:dyDescent="0.2">
      <c r="A6" s="7"/>
      <c r="B6" s="5"/>
      <c r="C6" s="8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2"/>
    </row>
    <row r="7" spans="1:15" x14ac:dyDescent="0.2">
      <c r="A7" s="7"/>
      <c r="B7" s="5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1"/>
    </row>
    <row r="8" spans="1:15" x14ac:dyDescent="0.2">
      <c r="A8" s="9"/>
      <c r="B8" s="10"/>
      <c r="C8" s="11" t="s">
        <v>2</v>
      </c>
      <c r="D8" s="11" t="s">
        <v>3</v>
      </c>
      <c r="E8" s="11" t="s">
        <v>4</v>
      </c>
      <c r="F8" s="11" t="s">
        <v>5</v>
      </c>
      <c r="G8" s="11" t="s">
        <v>6</v>
      </c>
      <c r="H8" s="11" t="s">
        <v>7</v>
      </c>
      <c r="I8" s="11" t="s">
        <v>8</v>
      </c>
      <c r="J8" s="11" t="s">
        <v>9</v>
      </c>
      <c r="K8" s="11" t="s">
        <v>10</v>
      </c>
      <c r="L8" s="11" t="s">
        <v>11</v>
      </c>
      <c r="M8" s="11" t="s">
        <v>12</v>
      </c>
      <c r="N8" s="11" t="s">
        <v>13</v>
      </c>
      <c r="O8" s="23" t="s">
        <v>14</v>
      </c>
    </row>
    <row r="9" spans="1:15" x14ac:dyDescent="0.2">
      <c r="A9" s="12" t="s">
        <v>15</v>
      </c>
      <c r="B9" s="6" t="s">
        <v>16</v>
      </c>
      <c r="C9" s="13">
        <v>573045</v>
      </c>
      <c r="D9" s="13">
        <v>573486</v>
      </c>
      <c r="E9" s="13">
        <v>572847</v>
      </c>
      <c r="F9" s="13">
        <v>570002</v>
      </c>
      <c r="G9" s="13">
        <v>568714</v>
      </c>
      <c r="H9" s="13">
        <v>568011.15905761719</v>
      </c>
      <c r="I9" s="13">
        <v>566798</v>
      </c>
      <c r="J9" s="13">
        <v>567213</v>
      </c>
      <c r="K9" s="13">
        <v>566842</v>
      </c>
      <c r="L9" s="13">
        <v>567183</v>
      </c>
      <c r="M9" s="13">
        <v>567641</v>
      </c>
      <c r="N9" s="13">
        <v>567949</v>
      </c>
      <c r="O9" s="24">
        <f>AVERAGE(C9:N9)</f>
        <v>569144.26325480139</v>
      </c>
    </row>
    <row r="10" spans="1:15" x14ac:dyDescent="0.2">
      <c r="A10" s="12"/>
      <c r="O10" s="24"/>
    </row>
    <row r="11" spans="1:15" x14ac:dyDescent="0.2">
      <c r="A11" s="14"/>
      <c r="B11" s="6" t="s">
        <v>17</v>
      </c>
      <c r="C11" s="13">
        <v>374068896</v>
      </c>
      <c r="D11" s="13">
        <v>365484864</v>
      </c>
      <c r="E11" s="13">
        <v>335348960</v>
      </c>
      <c r="F11" s="13">
        <v>301691008</v>
      </c>
      <c r="G11" s="13">
        <v>272653024</v>
      </c>
      <c r="H11" s="13">
        <v>274839040</v>
      </c>
      <c r="I11" s="13">
        <v>299115827.20099998</v>
      </c>
      <c r="J11" s="13">
        <v>353486744.54100001</v>
      </c>
      <c r="K11" s="13">
        <v>301754327.81599998</v>
      </c>
      <c r="L11" s="13">
        <v>275129348.17500001</v>
      </c>
      <c r="M11" s="13">
        <v>253782761.384</v>
      </c>
      <c r="N11" s="13">
        <v>359919334.68900001</v>
      </c>
      <c r="O11" s="24">
        <f>SUM(C11:N11)</f>
        <v>3767274135.8060002</v>
      </c>
    </row>
    <row r="12" spans="1:15" x14ac:dyDescent="0.2">
      <c r="A12" s="14"/>
      <c r="O12" s="24"/>
    </row>
    <row r="13" spans="1:15" x14ac:dyDescent="0.2">
      <c r="A13" s="14"/>
      <c r="B13" s="6" t="s">
        <v>28</v>
      </c>
      <c r="C13" s="33">
        <f>482028+3431</f>
        <v>485459</v>
      </c>
      <c r="D13" s="33">
        <f>482883+3431</f>
        <v>486314</v>
      </c>
      <c r="E13" s="33">
        <f>484952+3431</f>
        <v>488383</v>
      </c>
      <c r="F13" s="33">
        <f>485789+3431</f>
        <v>489220</v>
      </c>
      <c r="G13" s="33">
        <f>486931+3431</f>
        <v>490362</v>
      </c>
      <c r="H13" s="33">
        <f>488091+3431</f>
        <v>491522</v>
      </c>
      <c r="I13" s="13">
        <v>501418</v>
      </c>
      <c r="J13" s="13">
        <v>501378</v>
      </c>
      <c r="K13" s="13">
        <v>501599</v>
      </c>
      <c r="L13" s="13">
        <v>502298</v>
      </c>
      <c r="M13" s="13">
        <v>452872</v>
      </c>
      <c r="N13" s="13">
        <v>501890</v>
      </c>
      <c r="O13" s="24">
        <f>AVERAGE(C13:N13)</f>
        <v>491059.58333333331</v>
      </c>
    </row>
    <row r="14" spans="1:15" x14ac:dyDescent="0.2">
      <c r="A14" s="14"/>
      <c r="O14" s="24"/>
    </row>
    <row r="15" spans="1:15" x14ac:dyDescent="0.2">
      <c r="A15" s="14"/>
      <c r="B15" s="6" t="s">
        <v>27</v>
      </c>
      <c r="C15" s="13">
        <v>325406912</v>
      </c>
      <c r="D15" s="13">
        <v>318599424</v>
      </c>
      <c r="E15" s="13">
        <v>292434080</v>
      </c>
      <c r="F15" s="13">
        <v>262248880</v>
      </c>
      <c r="G15" s="13">
        <v>236267968</v>
      </c>
      <c r="H15" s="13">
        <v>237441152</v>
      </c>
      <c r="I15" s="13">
        <v>262577362.09400001</v>
      </c>
      <c r="J15" s="13">
        <v>310395605.57300001</v>
      </c>
      <c r="K15" s="13">
        <v>265250151.68099999</v>
      </c>
      <c r="L15" s="13">
        <v>242267921.817</v>
      </c>
      <c r="M15" s="13">
        <v>224035358.45199999</v>
      </c>
      <c r="N15" s="13">
        <v>318763714.926</v>
      </c>
      <c r="O15" s="24">
        <f>SUM(C15:N15)</f>
        <v>3295688530.5430007</v>
      </c>
    </row>
    <row r="16" spans="1:15" x14ac:dyDescent="0.2">
      <c r="A16" s="14"/>
      <c r="O16" s="24"/>
    </row>
    <row r="17" spans="1:15" x14ac:dyDescent="0.2">
      <c r="A17" s="12" t="s">
        <v>18</v>
      </c>
      <c r="B17" s="6" t="s">
        <v>16</v>
      </c>
      <c r="C17" s="13">
        <v>5303</v>
      </c>
      <c r="D17" s="13">
        <v>5299</v>
      </c>
      <c r="E17" s="15">
        <v>5292</v>
      </c>
      <c r="F17" s="13">
        <v>5331</v>
      </c>
      <c r="G17" s="13">
        <v>5336</v>
      </c>
      <c r="H17" s="13">
        <v>5324</v>
      </c>
      <c r="I17" s="13">
        <v>5324</v>
      </c>
      <c r="J17" s="13">
        <v>5324</v>
      </c>
      <c r="K17" s="13">
        <v>5324</v>
      </c>
      <c r="L17" s="13">
        <v>5313</v>
      </c>
      <c r="M17" s="13">
        <v>5310</v>
      </c>
      <c r="N17" s="13">
        <v>5297</v>
      </c>
      <c r="O17" s="24">
        <f>AVERAGE(C17:N17)</f>
        <v>5314.75</v>
      </c>
    </row>
    <row r="18" spans="1:15" x14ac:dyDescent="0.2">
      <c r="A18" s="14"/>
      <c r="O18" s="24"/>
    </row>
    <row r="19" spans="1:15" x14ac:dyDescent="0.2">
      <c r="A19" s="14"/>
      <c r="B19" s="6" t="s">
        <v>17</v>
      </c>
      <c r="C19" s="13">
        <v>1000792</v>
      </c>
      <c r="D19" s="13">
        <v>902571</v>
      </c>
      <c r="E19" s="13">
        <v>814694</v>
      </c>
      <c r="F19" s="13">
        <v>701213</v>
      </c>
      <c r="G19" s="13">
        <v>643531</v>
      </c>
      <c r="H19" s="13">
        <v>562067</v>
      </c>
      <c r="I19" s="13">
        <v>550571</v>
      </c>
      <c r="J19" s="13">
        <v>604240</v>
      </c>
      <c r="K19" s="13">
        <v>717330</v>
      </c>
      <c r="L19" s="13">
        <v>937566</v>
      </c>
      <c r="M19" s="13">
        <v>869552</v>
      </c>
      <c r="N19" s="13">
        <v>1148083</v>
      </c>
      <c r="O19" s="24">
        <f>SUM(C19:N19)</f>
        <v>9452210</v>
      </c>
    </row>
    <row r="20" spans="1:15" x14ac:dyDescent="0.2">
      <c r="A20" s="16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25"/>
    </row>
    <row r="21" spans="1:15" x14ac:dyDescent="0.2">
      <c r="A21" s="12" t="s">
        <v>19</v>
      </c>
      <c r="B21" s="6" t="s">
        <v>16</v>
      </c>
      <c r="C21" s="13">
        <f t="shared" ref="C21:L21" si="0">C9+C17</f>
        <v>578348</v>
      </c>
      <c r="D21" s="13">
        <f t="shared" si="0"/>
        <v>578785</v>
      </c>
      <c r="E21" s="13">
        <f t="shared" si="0"/>
        <v>578139</v>
      </c>
      <c r="F21" s="13">
        <f t="shared" si="0"/>
        <v>575333</v>
      </c>
      <c r="G21" s="13">
        <f t="shared" si="0"/>
        <v>574050</v>
      </c>
      <c r="H21" s="13">
        <f t="shared" si="0"/>
        <v>573335.15905761719</v>
      </c>
      <c r="I21" s="13">
        <f t="shared" si="0"/>
        <v>572122</v>
      </c>
      <c r="J21" s="13">
        <f t="shared" si="0"/>
        <v>572537</v>
      </c>
      <c r="K21" s="13">
        <f t="shared" si="0"/>
        <v>572166</v>
      </c>
      <c r="L21" s="13">
        <f t="shared" si="0"/>
        <v>572496</v>
      </c>
      <c r="M21" s="13">
        <f>M9+M17</f>
        <v>572951</v>
      </c>
      <c r="N21" s="13">
        <f>N9+N17</f>
        <v>573246</v>
      </c>
      <c r="O21" s="26">
        <f>AVERAGE(C21:N21)</f>
        <v>574459.01325480139</v>
      </c>
    </row>
    <row r="22" spans="1:15" x14ac:dyDescent="0.2">
      <c r="A22" s="14"/>
      <c r="O22" s="26"/>
    </row>
    <row r="23" spans="1:15" x14ac:dyDescent="0.2">
      <c r="A23" s="16"/>
      <c r="B23" s="17" t="s">
        <v>17</v>
      </c>
      <c r="C23" s="18">
        <f t="shared" ref="C23:L23" si="1">C11+C19</f>
        <v>375069688</v>
      </c>
      <c r="D23" s="18">
        <f t="shared" si="1"/>
        <v>366387435</v>
      </c>
      <c r="E23" s="18">
        <f t="shared" si="1"/>
        <v>336163654</v>
      </c>
      <c r="F23" s="18">
        <f t="shared" si="1"/>
        <v>302392221</v>
      </c>
      <c r="G23" s="18">
        <f t="shared" si="1"/>
        <v>273296555</v>
      </c>
      <c r="H23" s="18">
        <f t="shared" si="1"/>
        <v>275401107</v>
      </c>
      <c r="I23" s="18">
        <f t="shared" si="1"/>
        <v>299666398.20099998</v>
      </c>
      <c r="J23" s="18">
        <f t="shared" si="1"/>
        <v>354090984.54100001</v>
      </c>
      <c r="K23" s="18">
        <f t="shared" si="1"/>
        <v>302471657.81599998</v>
      </c>
      <c r="L23" s="18">
        <f t="shared" si="1"/>
        <v>276066914.17500001</v>
      </c>
      <c r="M23" s="18">
        <f>M11+M19</f>
        <v>254652313.384</v>
      </c>
      <c r="N23" s="18">
        <f>N11+N19</f>
        <v>361067417.68900001</v>
      </c>
      <c r="O23" s="27">
        <f>SUM(C23:N23)</f>
        <v>3776726345.8060002</v>
      </c>
    </row>
    <row r="24" spans="1:15" x14ac:dyDescent="0.2">
      <c r="O24" s="15"/>
    </row>
    <row r="25" spans="1:15" x14ac:dyDescent="0.2">
      <c r="A25" s="32" t="s">
        <v>30</v>
      </c>
      <c r="O25" s="15"/>
    </row>
    <row r="26" spans="1:15" x14ac:dyDescent="0.2">
      <c r="O26" s="28"/>
    </row>
    <row r="27" spans="1:15" x14ac:dyDescent="0.2">
      <c r="A27" s="9"/>
      <c r="B27" s="10"/>
      <c r="C27" s="11" t="s">
        <v>2</v>
      </c>
      <c r="D27" s="11" t="s">
        <v>3</v>
      </c>
      <c r="E27" s="11" t="s">
        <v>4</v>
      </c>
      <c r="F27" s="11" t="s">
        <v>5</v>
      </c>
      <c r="G27" s="11" t="s">
        <v>6</v>
      </c>
      <c r="H27" s="11" t="s">
        <v>7</v>
      </c>
      <c r="I27" s="11" t="s">
        <v>8</v>
      </c>
      <c r="J27" s="11" t="s">
        <v>9</v>
      </c>
      <c r="K27" s="11" t="s">
        <v>10</v>
      </c>
      <c r="L27" s="11" t="s">
        <v>11</v>
      </c>
      <c r="M27" s="11" t="s">
        <v>12</v>
      </c>
      <c r="N27" s="11" t="s">
        <v>13</v>
      </c>
      <c r="O27" s="23" t="s">
        <v>14</v>
      </c>
    </row>
    <row r="28" spans="1:15" x14ac:dyDescent="0.2">
      <c r="A28" s="12" t="s">
        <v>20</v>
      </c>
      <c r="B28" s="6" t="s">
        <v>16</v>
      </c>
      <c r="C28" s="13">
        <v>56462</v>
      </c>
      <c r="D28" s="13">
        <v>56527</v>
      </c>
      <c r="E28" s="13">
        <v>56590</v>
      </c>
      <c r="F28" s="13">
        <v>56631</v>
      </c>
      <c r="G28" s="13">
        <v>56774</v>
      </c>
      <c r="H28" s="13">
        <v>56952</v>
      </c>
      <c r="I28" s="13">
        <v>57087</v>
      </c>
      <c r="J28" s="13">
        <v>57225</v>
      </c>
      <c r="K28" s="13">
        <v>57312</v>
      </c>
      <c r="L28" s="13">
        <v>57491</v>
      </c>
      <c r="M28" s="13">
        <v>57557</v>
      </c>
      <c r="N28" s="13">
        <v>57735</v>
      </c>
      <c r="O28" s="24">
        <f>AVERAGE(C28:N28)</f>
        <v>57028.583333333336</v>
      </c>
    </row>
    <row r="29" spans="1:15" x14ac:dyDescent="0.2">
      <c r="A29" s="12"/>
      <c r="O29" s="26"/>
    </row>
    <row r="30" spans="1:15" x14ac:dyDescent="0.2">
      <c r="A30" s="14"/>
      <c r="B30" s="6" t="s">
        <v>17</v>
      </c>
      <c r="C30" s="13">
        <v>54511013.604912668</v>
      </c>
      <c r="D30" s="13">
        <v>54899922.159358792</v>
      </c>
      <c r="E30" s="13">
        <v>53334757.375865012</v>
      </c>
      <c r="F30" s="13">
        <v>49290845.353411444</v>
      </c>
      <c r="G30" s="13">
        <v>46148243.865977302</v>
      </c>
      <c r="H30" s="13">
        <v>48293313.714181185</v>
      </c>
      <c r="I30" s="13">
        <v>52704276.581000008</v>
      </c>
      <c r="J30" s="13">
        <v>59271313.523999982</v>
      </c>
      <c r="K30" s="13">
        <v>52750942.123000003</v>
      </c>
      <c r="L30" s="13">
        <v>48313114.347000018</v>
      </c>
      <c r="M30" s="13">
        <v>41304907.789999999</v>
      </c>
      <c r="N30" s="13">
        <v>56666869.844999991</v>
      </c>
      <c r="O30" s="24">
        <f>SUM(C30:N30)</f>
        <v>617489520.28370643</v>
      </c>
    </row>
    <row r="31" spans="1:15" x14ac:dyDescent="0.2">
      <c r="A31" s="14"/>
      <c r="O31" s="24"/>
    </row>
    <row r="32" spans="1:15" x14ac:dyDescent="0.2">
      <c r="A32" s="14"/>
      <c r="B32" s="6" t="s">
        <v>28</v>
      </c>
      <c r="C32" s="34">
        <f>40329+4</f>
        <v>40333</v>
      </c>
      <c r="D32" s="34">
        <f>40287+4</f>
        <v>40291</v>
      </c>
      <c r="E32" s="34">
        <f>40862+4</f>
        <v>40866</v>
      </c>
      <c r="F32" s="34">
        <f>41234+4</f>
        <v>41238</v>
      </c>
      <c r="G32" s="34">
        <f>41268+4</f>
        <v>41272</v>
      </c>
      <c r="H32" s="34">
        <f>41337+4</f>
        <v>41341</v>
      </c>
      <c r="I32" s="13">
        <v>40763</v>
      </c>
      <c r="J32" s="13">
        <v>40858</v>
      </c>
      <c r="K32" s="13">
        <v>40628</v>
      </c>
      <c r="L32" s="13">
        <v>41214</v>
      </c>
      <c r="M32" s="13">
        <v>37076</v>
      </c>
      <c r="N32" s="13">
        <v>41444</v>
      </c>
      <c r="O32" s="24">
        <f>AVERAGE(C32:N32)</f>
        <v>40610.333333333336</v>
      </c>
    </row>
    <row r="33" spans="1:15" x14ac:dyDescent="0.2">
      <c r="A33" s="14"/>
      <c r="O33" s="24"/>
    </row>
    <row r="34" spans="1:15" x14ac:dyDescent="0.2">
      <c r="A34" s="14"/>
      <c r="B34" s="6" t="s">
        <v>27</v>
      </c>
      <c r="C34" s="13">
        <v>39722433.381472424</v>
      </c>
      <c r="D34" s="13">
        <v>40098144.182263188</v>
      </c>
      <c r="E34" s="13">
        <v>39049013.093777798</v>
      </c>
      <c r="F34" s="13">
        <v>35855939.937662847</v>
      </c>
      <c r="G34" s="13">
        <v>33451922.895797744</v>
      </c>
      <c r="H34" s="13">
        <v>35337343.784216985</v>
      </c>
      <c r="I34" s="13">
        <v>38501085.844999999</v>
      </c>
      <c r="J34" s="13">
        <v>43692439.564999998</v>
      </c>
      <c r="K34" s="13">
        <v>38344254.224000014</v>
      </c>
      <c r="L34" s="13">
        <v>34864521.691</v>
      </c>
      <c r="M34" s="13">
        <v>29700160.985000003</v>
      </c>
      <c r="N34" s="13">
        <v>41279574.033000015</v>
      </c>
      <c r="O34" s="24">
        <f>SUM(C34:N34)</f>
        <v>449896833.61819106</v>
      </c>
    </row>
    <row r="35" spans="1:15" x14ac:dyDescent="0.2">
      <c r="A35" s="14"/>
      <c r="O35" s="24"/>
    </row>
    <row r="36" spans="1:15" x14ac:dyDescent="0.2">
      <c r="A36" s="12" t="s">
        <v>21</v>
      </c>
      <c r="B36" s="6" t="s">
        <v>16</v>
      </c>
      <c r="C36" s="13">
        <v>560</v>
      </c>
      <c r="D36" s="13">
        <v>560</v>
      </c>
      <c r="E36" s="15">
        <v>561</v>
      </c>
      <c r="F36" s="13">
        <v>563</v>
      </c>
      <c r="G36" s="13">
        <v>560</v>
      </c>
      <c r="H36" s="13">
        <v>558</v>
      </c>
      <c r="I36" s="13">
        <v>559</v>
      </c>
      <c r="J36" s="13">
        <v>559</v>
      </c>
      <c r="K36" s="13">
        <v>559</v>
      </c>
      <c r="L36" s="13">
        <v>558</v>
      </c>
      <c r="M36" s="15">
        <v>558</v>
      </c>
      <c r="N36" s="13">
        <v>558</v>
      </c>
      <c r="O36" s="24">
        <f>AVERAGE(C36:N36)</f>
        <v>559.41666666666663</v>
      </c>
    </row>
    <row r="37" spans="1:15" x14ac:dyDescent="0.2">
      <c r="A37" s="14"/>
      <c r="O37" s="26"/>
    </row>
    <row r="38" spans="1:15" x14ac:dyDescent="0.2">
      <c r="A38" s="14"/>
      <c r="B38" s="6" t="s">
        <v>17</v>
      </c>
      <c r="C38" s="13">
        <v>2870390</v>
      </c>
      <c r="D38" s="13">
        <v>2424548</v>
      </c>
      <c r="E38" s="13">
        <v>1900627</v>
      </c>
      <c r="F38" s="13">
        <v>1628911</v>
      </c>
      <c r="G38" s="13">
        <v>2532495</v>
      </c>
      <c r="H38" s="13">
        <v>1523939</v>
      </c>
      <c r="I38" s="13">
        <v>1600742</v>
      </c>
      <c r="J38" s="13">
        <v>1822712</v>
      </c>
      <c r="K38" s="13">
        <v>2381545</v>
      </c>
      <c r="L38" s="13">
        <v>2426459</v>
      </c>
      <c r="M38" s="13">
        <v>2655438</v>
      </c>
      <c r="N38" s="13">
        <v>3198624</v>
      </c>
      <c r="O38" s="24">
        <f>SUM(C38:N38)</f>
        <v>26966430</v>
      </c>
    </row>
    <row r="39" spans="1:15" x14ac:dyDescent="0.2">
      <c r="A39" s="14"/>
      <c r="O39" s="25"/>
    </row>
    <row r="40" spans="1:15" x14ac:dyDescent="0.2">
      <c r="A40" s="20" t="s">
        <v>22</v>
      </c>
      <c r="B40" s="10" t="s">
        <v>16</v>
      </c>
      <c r="C40" s="21">
        <f t="shared" ref="C40:L40" si="2">C28+C36</f>
        <v>57022</v>
      </c>
      <c r="D40" s="21">
        <f t="shared" si="2"/>
        <v>57087</v>
      </c>
      <c r="E40" s="21">
        <f t="shared" si="2"/>
        <v>57151</v>
      </c>
      <c r="F40" s="21">
        <f t="shared" si="2"/>
        <v>57194</v>
      </c>
      <c r="G40" s="21">
        <f t="shared" si="2"/>
        <v>57334</v>
      </c>
      <c r="H40" s="21">
        <f t="shared" si="2"/>
        <v>57510</v>
      </c>
      <c r="I40" s="21">
        <f t="shared" si="2"/>
        <v>57646</v>
      </c>
      <c r="J40" s="21">
        <f t="shared" si="2"/>
        <v>57784</v>
      </c>
      <c r="K40" s="21">
        <f t="shared" si="2"/>
        <v>57871</v>
      </c>
      <c r="L40" s="21">
        <f t="shared" si="2"/>
        <v>58049</v>
      </c>
      <c r="M40" s="21">
        <f>M28+M36</f>
        <v>58115</v>
      </c>
      <c r="N40" s="21">
        <f>N28+N36</f>
        <v>58293</v>
      </c>
      <c r="O40" s="26">
        <f>AVERAGE(C40:N40)</f>
        <v>57588</v>
      </c>
    </row>
    <row r="41" spans="1:15" x14ac:dyDescent="0.2">
      <c r="A41" s="14" t="s">
        <v>23</v>
      </c>
      <c r="O41" s="26"/>
    </row>
    <row r="42" spans="1:15" x14ac:dyDescent="0.2">
      <c r="A42" s="16"/>
      <c r="B42" s="17" t="s">
        <v>17</v>
      </c>
      <c r="C42" s="18">
        <f t="shared" ref="C42:L42" si="3">C30+C38</f>
        <v>57381403.604912668</v>
      </c>
      <c r="D42" s="18">
        <f t="shared" si="3"/>
        <v>57324470.159358792</v>
      </c>
      <c r="E42" s="18">
        <f t="shared" si="3"/>
        <v>55235384.375865012</v>
      </c>
      <c r="F42" s="18">
        <f t="shared" si="3"/>
        <v>50919756.353411444</v>
      </c>
      <c r="G42" s="18">
        <f t="shared" si="3"/>
        <v>48680738.865977302</v>
      </c>
      <c r="H42" s="18">
        <f t="shared" si="3"/>
        <v>49817252.714181185</v>
      </c>
      <c r="I42" s="18">
        <f t="shared" si="3"/>
        <v>54305018.581000008</v>
      </c>
      <c r="J42" s="18">
        <f t="shared" si="3"/>
        <v>61094025.523999982</v>
      </c>
      <c r="K42" s="18">
        <f t="shared" si="3"/>
        <v>55132487.123000003</v>
      </c>
      <c r="L42" s="18">
        <f t="shared" si="3"/>
        <v>50739573.347000018</v>
      </c>
      <c r="M42" s="18">
        <f>M30+M38</f>
        <v>43960345.789999999</v>
      </c>
      <c r="N42" s="18">
        <f>N30+N38</f>
        <v>59865493.844999991</v>
      </c>
      <c r="O42" s="27">
        <f>SUM(C42:N42)</f>
        <v>644455950.28370643</v>
      </c>
    </row>
    <row r="43" spans="1:15" x14ac:dyDescent="0.2">
      <c r="O43" s="15"/>
    </row>
    <row r="44" spans="1:15" x14ac:dyDescent="0.2">
      <c r="O44" s="15"/>
    </row>
    <row r="45" spans="1:15" x14ac:dyDescent="0.2">
      <c r="O45" s="15"/>
    </row>
    <row r="46" spans="1:15" x14ac:dyDescent="0.2">
      <c r="A46" s="20"/>
      <c r="B46" s="10"/>
      <c r="C46" s="11" t="s">
        <v>2</v>
      </c>
      <c r="D46" s="11" t="s">
        <v>3</v>
      </c>
      <c r="E46" s="11" t="s">
        <v>4</v>
      </c>
      <c r="F46" s="11" t="s">
        <v>5</v>
      </c>
      <c r="G46" s="11" t="s">
        <v>6</v>
      </c>
      <c r="H46" s="11" t="s">
        <v>7</v>
      </c>
      <c r="I46" s="11" t="s">
        <v>8</v>
      </c>
      <c r="J46" s="11" t="s">
        <v>9</v>
      </c>
      <c r="K46" s="11" t="s">
        <v>10</v>
      </c>
      <c r="L46" s="11" t="s">
        <v>11</v>
      </c>
      <c r="M46" s="11" t="s">
        <v>12</v>
      </c>
      <c r="N46" s="11" t="s">
        <v>13</v>
      </c>
      <c r="O46" s="23" t="s">
        <v>14</v>
      </c>
    </row>
    <row r="47" spans="1:15" x14ac:dyDescent="0.2">
      <c r="A47" s="12" t="s">
        <v>24</v>
      </c>
      <c r="B47" s="6" t="s">
        <v>16</v>
      </c>
      <c r="C47" s="13">
        <f t="shared" ref="C47:M47" si="4">C21+C40</f>
        <v>635370</v>
      </c>
      <c r="D47" s="13">
        <f t="shared" si="4"/>
        <v>635872</v>
      </c>
      <c r="E47" s="13">
        <f t="shared" si="4"/>
        <v>635290</v>
      </c>
      <c r="F47" s="13">
        <f t="shared" si="4"/>
        <v>632527</v>
      </c>
      <c r="G47" s="13">
        <f t="shared" si="4"/>
        <v>631384</v>
      </c>
      <c r="H47" s="13">
        <f t="shared" si="4"/>
        <v>630845.15905761719</v>
      </c>
      <c r="I47" s="13">
        <f t="shared" si="4"/>
        <v>629768</v>
      </c>
      <c r="J47" s="13">
        <f t="shared" si="4"/>
        <v>630321</v>
      </c>
      <c r="K47" s="13">
        <f t="shared" si="4"/>
        <v>630037</v>
      </c>
      <c r="L47" s="13">
        <f t="shared" si="4"/>
        <v>630545</v>
      </c>
      <c r="M47" s="13">
        <f t="shared" si="4"/>
        <v>631066</v>
      </c>
      <c r="N47" s="13">
        <f>N21+N40</f>
        <v>631539</v>
      </c>
      <c r="O47" s="26">
        <f>AVERAGE(C47:N47)</f>
        <v>632047.01325480139</v>
      </c>
    </row>
    <row r="48" spans="1:15" x14ac:dyDescent="0.2">
      <c r="A48" s="12" t="s">
        <v>25</v>
      </c>
      <c r="O48" s="26"/>
    </row>
    <row r="49" spans="1:15" x14ac:dyDescent="0.2">
      <c r="A49" s="22" t="s">
        <v>23</v>
      </c>
      <c r="B49" s="17" t="s">
        <v>17</v>
      </c>
      <c r="C49" s="18">
        <f t="shared" ref="C49:M49" si="5">C23+C42</f>
        <v>432451091.60491264</v>
      </c>
      <c r="D49" s="18">
        <f t="shared" si="5"/>
        <v>423711905.1593588</v>
      </c>
      <c r="E49" s="18">
        <f t="shared" si="5"/>
        <v>391399038.37586498</v>
      </c>
      <c r="F49" s="18">
        <f t="shared" si="5"/>
        <v>353311977.35341144</v>
      </c>
      <c r="G49" s="18">
        <f t="shared" si="5"/>
        <v>321977293.86597729</v>
      </c>
      <c r="H49" s="18">
        <f t="shared" si="5"/>
        <v>325218359.71418118</v>
      </c>
      <c r="I49" s="18">
        <f t="shared" si="5"/>
        <v>353971416.78200001</v>
      </c>
      <c r="J49" s="18">
        <f t="shared" si="5"/>
        <v>415185010.065</v>
      </c>
      <c r="K49" s="18">
        <f t="shared" si="5"/>
        <v>357604144.93900001</v>
      </c>
      <c r="L49" s="18">
        <f t="shared" si="5"/>
        <v>326806487.52200001</v>
      </c>
      <c r="M49" s="18">
        <f t="shared" si="5"/>
        <v>298612659.17400002</v>
      </c>
      <c r="N49" s="18">
        <f>N23+N42</f>
        <v>420932911.53399998</v>
      </c>
      <c r="O49" s="27">
        <f>SUM(C49:N49)</f>
        <v>4421182296.0897074</v>
      </c>
    </row>
    <row r="51" spans="1:15" x14ac:dyDescent="0.2">
      <c r="O51" s="29"/>
    </row>
    <row r="53" spans="1:15" x14ac:dyDescent="0.2">
      <c r="A53" s="19" t="s">
        <v>26</v>
      </c>
    </row>
    <row r="55" spans="1:15" x14ac:dyDescent="0.2">
      <c r="A55" s="35" t="s">
        <v>31</v>
      </c>
    </row>
  </sheetData>
  <printOptions horizontalCentered="1" gridLines="1"/>
  <pageMargins left="0.25" right="0.25" top="1" bottom="0.5" header="0.5" footer="0.25"/>
  <pageSetup scale="66" orientation="landscape" r:id="rId1"/>
  <headerFooter alignWithMargins="0">
    <oddFooter>&amp;L&amp;F   &amp;A&amp;R&amp;D   &amp;T&amp;C&amp;"Arial"&amp;10&amp;K000000Page &amp;P_x000D_&amp;1#&amp;"Calibri"&amp;12&amp;K008000Internal Use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RES &amp; Small ALL_ONLY 2019</vt:lpstr>
      <vt:lpstr>'RES &amp; Small ALL_ONLY 2019'!Print_Area</vt:lpstr>
    </vt:vector>
  </TitlesOfParts>
  <Company>IBERDROLA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Michaud</dc:creator>
  <cp:lastModifiedBy>Rhonda Poirier</cp:lastModifiedBy>
  <cp:lastPrinted>2020-08-04T16:19:46Z</cp:lastPrinted>
  <dcterms:created xsi:type="dcterms:W3CDTF">2017-11-06T15:12:59Z</dcterms:created>
  <dcterms:modified xsi:type="dcterms:W3CDTF">2020-08-04T16:19:56Z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-1327325032</vt:i4>
  </property>
  <property fmtid="{D5CDD505-2E9C-101B-9397-08002B2CF9AE}" pid="3" name="_NewReviewCycle">
    <vt:lpwstr/>
  </property>
  <property fmtid="{D5CDD505-2E9C-101B-9397-08002B2CF9AE}" pid="4" name="_EmailSubject">
    <vt:lpwstr>CMP SOP Bid Files Res/Sm Comm class</vt:lpwstr>
  </property>
  <property fmtid="{D5CDD505-2E9C-101B-9397-08002B2CF9AE}" pid="5" name="_AuthorEmail">
    <vt:lpwstr>Susan.Clary@cmpco.com</vt:lpwstr>
  </property>
  <property fmtid="{D5CDD505-2E9C-101B-9397-08002B2CF9AE}" pid="6" name="_AuthorEmailDisplayName">
    <vt:lpwstr>Clary, Susan E.</vt:lpwstr>
  </property>
  <property fmtid="{D5CDD505-2E9C-101B-9397-08002B2CF9AE}" pid="7" name="_PreviousAdHocReviewCycleID">
    <vt:i4>983509867</vt:i4>
  </property>
</Properties>
</file>