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535" yWindow="540" windowWidth="13665" windowHeight="11040"/>
  </bookViews>
  <sheets>
    <sheet name="RES &amp; Small ALL_ONLY 2018" sheetId="1" r:id="rId1"/>
  </sheets>
  <calcPr calcId="145621"/>
</workbook>
</file>

<file path=xl/calcChain.xml><?xml version="1.0" encoding="utf-8"?>
<calcChain xmlns="http://schemas.openxmlformats.org/spreadsheetml/2006/main">
  <c r="N32" i="1" l="1"/>
  <c r="M32" i="1"/>
  <c r="L32" i="1"/>
  <c r="K32" i="1"/>
  <c r="J32" i="1"/>
  <c r="I32" i="1"/>
  <c r="H32" i="1"/>
  <c r="G32" i="1"/>
  <c r="F32" i="1"/>
  <c r="E32" i="1"/>
  <c r="D32" i="1"/>
  <c r="N13" i="1"/>
  <c r="M13" i="1"/>
  <c r="L13" i="1"/>
  <c r="K13" i="1"/>
  <c r="J13" i="1"/>
  <c r="I13" i="1"/>
  <c r="H13" i="1"/>
  <c r="G13" i="1"/>
  <c r="F13" i="1"/>
  <c r="E13" i="1"/>
  <c r="D13" i="1"/>
  <c r="C32" i="1" l="1"/>
  <c r="C13" i="1" l="1"/>
  <c r="O17" i="1"/>
  <c r="O32" i="1" l="1"/>
  <c r="O13" i="1"/>
  <c r="O15" i="1" l="1"/>
  <c r="O34" i="1" l="1"/>
  <c r="O30" i="1"/>
  <c r="O9" i="1" l="1"/>
  <c r="O38" i="1" l="1"/>
  <c r="O36" i="1"/>
  <c r="O28" i="1"/>
  <c r="O19" i="1"/>
  <c r="O11" i="1"/>
  <c r="C21" i="1"/>
  <c r="D21" i="1"/>
  <c r="E21" i="1"/>
  <c r="F21" i="1"/>
  <c r="G21" i="1"/>
  <c r="H21" i="1"/>
  <c r="I21" i="1"/>
  <c r="J21" i="1"/>
  <c r="K21" i="1"/>
  <c r="L21" i="1"/>
  <c r="C23" i="1"/>
  <c r="D23" i="1"/>
  <c r="E23" i="1"/>
  <c r="F23" i="1"/>
  <c r="G23" i="1"/>
  <c r="H23" i="1"/>
  <c r="I23" i="1"/>
  <c r="J23" i="1"/>
  <c r="K23" i="1"/>
  <c r="L23" i="1"/>
  <c r="C40" i="1"/>
  <c r="D40" i="1"/>
  <c r="E40" i="1"/>
  <c r="F40" i="1"/>
  <c r="G40" i="1"/>
  <c r="H40" i="1"/>
  <c r="I40" i="1"/>
  <c r="I47" i="1" s="1"/>
  <c r="J40" i="1"/>
  <c r="J47" i="1" s="1"/>
  <c r="K40" i="1"/>
  <c r="L40" i="1"/>
  <c r="C42" i="1"/>
  <c r="D42" i="1"/>
  <c r="D49" i="1" s="1"/>
  <c r="E42" i="1"/>
  <c r="F42" i="1"/>
  <c r="G42" i="1"/>
  <c r="H42" i="1"/>
  <c r="H49" i="1" s="1"/>
  <c r="I42" i="1"/>
  <c r="J42" i="1"/>
  <c r="K42" i="1"/>
  <c r="L42" i="1"/>
  <c r="L49" i="1" s="1"/>
  <c r="N21" i="1"/>
  <c r="N23" i="1"/>
  <c r="M23" i="1"/>
  <c r="M21" i="1"/>
  <c r="N40" i="1"/>
  <c r="N42" i="1"/>
  <c r="M42" i="1"/>
  <c r="M40" i="1"/>
  <c r="E47" i="1" l="1"/>
  <c r="J49" i="1"/>
  <c r="F47" i="1"/>
  <c r="O40" i="1"/>
  <c r="O42" i="1"/>
  <c r="M49" i="1"/>
  <c r="K49" i="1"/>
  <c r="G49" i="1"/>
  <c r="N49" i="1"/>
  <c r="F49" i="1"/>
  <c r="I49" i="1"/>
  <c r="E49" i="1"/>
  <c r="N47" i="1"/>
  <c r="L47" i="1"/>
  <c r="H47" i="1"/>
  <c r="D47" i="1"/>
  <c r="M47" i="1"/>
  <c r="K47" i="1"/>
  <c r="G47" i="1"/>
  <c r="O23" i="1"/>
  <c r="C49" i="1"/>
  <c r="O21" i="1"/>
  <c r="C47" i="1"/>
  <c r="O49" i="1" l="1"/>
  <c r="O47" i="1"/>
</calcChain>
</file>

<file path=xl/sharedStrings.xml><?xml version="1.0" encoding="utf-8"?>
<sst xmlns="http://schemas.openxmlformats.org/spreadsheetml/2006/main" count="72" uniqueCount="32">
  <si>
    <t>Central Maine Power Company</t>
  </si>
  <si>
    <t>Residential and Small Commercial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</si>
  <si>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</si>
  <si>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</si>
  <si>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</si>
  <si>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</si>
  <si>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</si>
  <si>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</si>
  <si>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</si>
  <si>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</si>
  <si>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</si>
  <si>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</si>
  <si>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</si>
  <si>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</si>
  <si>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</si>
  <si>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Residential</t>
  </si>
  <si>
    <t>Customers</t>
  </si>
  <si>
    <t>kWh</t>
  </si>
  <si>
    <t>Area Lights</t>
  </si>
  <si>
    <t>Total Residential</t>
  </si>
  <si>
    <t>Small Commercial</t>
  </si>
  <si>
    <t>Street Lights</t>
  </si>
  <si>
    <t>Total Small</t>
  </si>
  <si>
    <t>Commercial</t>
  </si>
  <si>
    <t xml:space="preserve">Total Residential </t>
  </si>
  <si>
    <t xml:space="preserve">and Small </t>
  </si>
  <si>
    <t>1/  Customers are average annual customers.</t>
  </si>
  <si>
    <t xml:space="preserve">SmartCare is programmed more accurately to use an engeneering dark hours table to estimate monthly consumption for street and area lights. </t>
  </si>
  <si>
    <t xml:space="preserve">kWh SOP Only </t>
  </si>
  <si>
    <t>kWh SOP Only</t>
  </si>
  <si>
    <t>Customers SOP Only</t>
  </si>
  <si>
    <t>2018 Billing Units - All and SOP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</si>
</sst>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##,000"/>
    <numFmt numFmtId="166" formatCode="[$-409]mmm\-yy;@"/>
    <numFmt numFmtId="167" formatCode="mmmm\ d\,\ yyyy"/>
  </numFmts>
  <fonts count="79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color rgb="FF1F497D"/>
      <name val="Verdana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11"/>
      <color theme="1"/>
      <name val="Times New Roman"/>
      <family val="2"/>
    </font>
    <font>
      <sz val="10"/>
      <name val="Times New Roman"/>
      <family val="1"/>
    </font>
    <font>
      <sz val="12"/>
      <color indexed="8"/>
      <name val="Times New Roman"/>
      <family val="2"/>
    </font>
    <font>
      <sz val="12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b/>
      <sz val="13"/>
      <color indexed="56"/>
      <name val="Calibri"/>
      <family val="2"/>
    </font>
    <font>
      <u/>
      <sz val="10"/>
      <name val="Times New Roman"/>
      <family val="1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ms Rmn"/>
    </font>
    <font>
      <sz val="10"/>
      <color indexed="8"/>
      <name val="Arial"/>
      <family val="2"/>
    </font>
    <font>
      <sz val="10"/>
      <color theme="1"/>
      <name val="Times New Roman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</fonts>
  <fills count="9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08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5" fillId="0" borderId="0"/>
    <xf numFmtId="4" fontId="10" fillId="0" borderId="10" applyNumberFormat="0" applyProtection="0">
      <alignment horizontal="right" vertical="center"/>
    </xf>
    <xf numFmtId="0" fontId="4" fillId="0" borderId="0"/>
    <xf numFmtId="43" fontId="4" fillId="0" borderId="0" applyFont="0" applyFill="0" applyBorder="0" applyAlignment="0" applyProtection="0"/>
    <xf numFmtId="165" fontId="11" fillId="0" borderId="11" applyNumberFormat="0" applyProtection="0">
      <alignment horizontal="right" vertical="center"/>
    </xf>
    <xf numFmtId="4" fontId="10" fillId="2" borderId="10" applyNumberFormat="0" applyProtection="0">
      <alignment vertical="center"/>
    </xf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0" fillId="3" borderId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9" borderId="0" applyNumberFormat="0" applyBorder="0" applyAlignment="0" applyProtection="0"/>
    <xf numFmtId="0" fontId="18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7" fillId="7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3" borderId="0" applyNumberFormat="0" applyBorder="0" applyAlignment="0" applyProtection="0"/>
    <xf numFmtId="0" fontId="19" fillId="21" borderId="0" applyNumberFormat="0" applyBorder="0" applyAlignment="0" applyProtection="0"/>
    <xf numFmtId="0" fontId="20" fillId="24" borderId="10" applyNumberFormat="0" applyAlignment="0" applyProtection="0"/>
    <xf numFmtId="0" fontId="21" fillId="16" borderId="13" applyNumberFormat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18" fillId="14" borderId="0" applyNumberFormat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22" borderId="10" applyNumberFormat="0" applyAlignment="0" applyProtection="0"/>
    <xf numFmtId="0" fontId="27" fillId="0" borderId="17" applyNumberFormat="0" applyFill="0" applyAlignment="0" applyProtection="0"/>
    <xf numFmtId="0" fontId="27" fillId="22" borderId="0" applyNumberFormat="0" applyBorder="0" applyAlignment="0" applyProtection="0"/>
    <xf numFmtId="0" fontId="10" fillId="21" borderId="10" applyNumberFormat="0" applyFont="0" applyAlignment="0" applyProtection="0"/>
    <xf numFmtId="0" fontId="28" fillId="24" borderId="18" applyNumberFormat="0" applyAlignment="0" applyProtection="0"/>
    <xf numFmtId="4" fontId="31" fillId="28" borderId="10" applyNumberFormat="0" applyProtection="0">
      <alignment vertical="center"/>
    </xf>
    <xf numFmtId="4" fontId="10" fillId="28" borderId="10" applyNumberFormat="0" applyProtection="0">
      <alignment horizontal="left" vertical="center" indent="1"/>
    </xf>
    <xf numFmtId="0" fontId="14" fillId="2" borderId="19" applyNumberFormat="0" applyProtection="0">
      <alignment horizontal="left" vertical="top" indent="1"/>
    </xf>
    <xf numFmtId="4" fontId="10" fillId="29" borderId="10" applyNumberFormat="0" applyProtection="0">
      <alignment horizontal="left" vertical="center" indent="1"/>
    </xf>
    <xf numFmtId="4" fontId="10" fillId="30" borderId="10" applyNumberFormat="0" applyProtection="0">
      <alignment horizontal="right" vertical="center"/>
    </xf>
    <xf numFmtId="4" fontId="10" fillId="31" borderId="10" applyNumberFormat="0" applyProtection="0">
      <alignment horizontal="right" vertical="center"/>
    </xf>
    <xf numFmtId="4" fontId="10" fillId="32" borderId="20" applyNumberFormat="0" applyProtection="0">
      <alignment horizontal="right" vertical="center"/>
    </xf>
    <xf numFmtId="4" fontId="10" fillId="33" borderId="10" applyNumberFormat="0" applyProtection="0">
      <alignment horizontal="right" vertical="center"/>
    </xf>
    <xf numFmtId="4" fontId="10" fillId="34" borderId="10" applyNumberFormat="0" applyProtection="0">
      <alignment horizontal="right" vertical="center"/>
    </xf>
    <xf numFmtId="4" fontId="10" fillId="35" borderId="10" applyNumberFormat="0" applyProtection="0">
      <alignment horizontal="right" vertical="center"/>
    </xf>
    <xf numFmtId="4" fontId="10" fillId="36" borderId="10" applyNumberFormat="0" applyProtection="0">
      <alignment horizontal="right" vertical="center"/>
    </xf>
    <xf numFmtId="4" fontId="10" fillId="37" borderId="10" applyNumberFormat="0" applyProtection="0">
      <alignment horizontal="right" vertical="center"/>
    </xf>
    <xf numFmtId="4" fontId="10" fillId="38" borderId="10" applyNumberFormat="0" applyProtection="0">
      <alignment horizontal="right" vertical="center"/>
    </xf>
    <xf numFmtId="4" fontId="10" fillId="39" borderId="20" applyNumberFormat="0" applyProtection="0">
      <alignment horizontal="left" vertical="center" indent="1"/>
    </xf>
    <xf numFmtId="4" fontId="6" fillId="40" borderId="20" applyNumberFormat="0" applyProtection="0">
      <alignment horizontal="left" vertical="center" indent="1"/>
    </xf>
    <xf numFmtId="4" fontId="6" fillId="40" borderId="20" applyNumberFormat="0" applyProtection="0">
      <alignment horizontal="left" vertical="center" indent="1"/>
    </xf>
    <xf numFmtId="4" fontId="10" fillId="41" borderId="10" applyNumberFormat="0" applyProtection="0">
      <alignment horizontal="right" vertical="center"/>
    </xf>
    <xf numFmtId="4" fontId="10" fillId="42" borderId="20" applyNumberFormat="0" applyProtection="0">
      <alignment horizontal="left" vertical="center" indent="1"/>
    </xf>
    <xf numFmtId="4" fontId="10" fillId="41" borderId="20" applyNumberFormat="0" applyProtection="0">
      <alignment horizontal="left" vertical="center" indent="1"/>
    </xf>
    <xf numFmtId="0" fontId="10" fillId="43" borderId="10" applyNumberFormat="0" applyProtection="0">
      <alignment horizontal="left" vertical="center" indent="1"/>
    </xf>
    <xf numFmtId="0" fontId="10" fillId="40" borderId="19" applyNumberFormat="0" applyProtection="0">
      <alignment horizontal="left" vertical="top" indent="1"/>
    </xf>
    <xf numFmtId="0" fontId="10" fillId="44" borderId="10" applyNumberFormat="0" applyProtection="0">
      <alignment horizontal="left" vertical="center" indent="1"/>
    </xf>
    <xf numFmtId="0" fontId="10" fillId="41" borderId="19" applyNumberFormat="0" applyProtection="0">
      <alignment horizontal="left" vertical="top" indent="1"/>
    </xf>
    <xf numFmtId="0" fontId="10" fillId="45" borderId="10" applyNumberFormat="0" applyProtection="0">
      <alignment horizontal="left" vertical="center" indent="1"/>
    </xf>
    <xf numFmtId="0" fontId="10" fillId="45" borderId="19" applyNumberFormat="0" applyProtection="0">
      <alignment horizontal="left" vertical="top" indent="1"/>
    </xf>
    <xf numFmtId="0" fontId="10" fillId="42" borderId="10" applyNumberFormat="0" applyProtection="0">
      <alignment horizontal="left" vertical="center" indent="1"/>
    </xf>
    <xf numFmtId="0" fontId="10" fillId="42" borderId="19" applyNumberFormat="0" applyProtection="0">
      <alignment horizontal="left" vertical="top" indent="1"/>
    </xf>
    <xf numFmtId="0" fontId="10" fillId="46" borderId="21" applyNumberFormat="0">
      <protection locked="0"/>
    </xf>
    <xf numFmtId="0" fontId="12" fillId="40" borderId="22" applyBorder="0"/>
    <xf numFmtId="4" fontId="13" fillId="47" borderId="19" applyNumberFormat="0" applyProtection="0">
      <alignment vertical="center"/>
    </xf>
    <xf numFmtId="4" fontId="31" fillId="48" borderId="12" applyNumberFormat="0" applyProtection="0">
      <alignment vertical="center"/>
    </xf>
    <xf numFmtId="4" fontId="13" fillId="43" borderId="19" applyNumberFormat="0" applyProtection="0">
      <alignment horizontal="left" vertical="center" indent="1"/>
    </xf>
    <xf numFmtId="0" fontId="13" fillId="47" borderId="19" applyNumberFormat="0" applyProtection="0">
      <alignment horizontal="left" vertical="top" indent="1"/>
    </xf>
    <xf numFmtId="4" fontId="31" fillId="49" borderId="10" applyNumberFormat="0" applyProtection="0">
      <alignment horizontal="right" vertical="center"/>
    </xf>
    <xf numFmtId="4" fontId="10" fillId="29" borderId="10" applyNumberFormat="0" applyProtection="0">
      <alignment horizontal="left" vertical="center" indent="1"/>
    </xf>
    <xf numFmtId="0" fontId="13" fillId="41" borderId="19" applyNumberFormat="0" applyProtection="0">
      <alignment horizontal="left" vertical="top" indent="1"/>
    </xf>
    <xf numFmtId="4" fontId="15" fillId="50" borderId="20" applyNumberFormat="0" applyProtection="0">
      <alignment horizontal="left" vertical="center" indent="1"/>
    </xf>
    <xf numFmtId="0" fontId="10" fillId="51" borderId="12"/>
    <xf numFmtId="4" fontId="16" fillId="46" borderId="10" applyNumberFormat="0" applyProtection="0">
      <alignment horizontal="right" vertical="center"/>
    </xf>
    <xf numFmtId="0" fontId="29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30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6" fontId="6" fillId="0" borderId="0"/>
    <xf numFmtId="0" fontId="1" fillId="0" borderId="0"/>
    <xf numFmtId="166" fontId="6" fillId="0" borderId="0"/>
    <xf numFmtId="43" fontId="1" fillId="0" borderId="0" applyFont="0" applyFill="0" applyBorder="0" applyAlignment="0" applyProtection="0"/>
    <xf numFmtId="0" fontId="6" fillId="0" borderId="0"/>
    <xf numFmtId="0" fontId="18" fillId="41" borderId="0" applyNumberFormat="0" applyBorder="0" applyAlignment="0" applyProtection="0"/>
    <xf numFmtId="0" fontId="18" fillId="52" borderId="0" applyNumberFormat="0" applyBorder="0" applyAlignment="0" applyProtection="0"/>
    <xf numFmtId="0" fontId="18" fillId="53" borderId="0" applyNumberFormat="0" applyBorder="0" applyAlignment="0" applyProtection="0"/>
    <xf numFmtId="0" fontId="18" fillId="30" borderId="0" applyNumberFormat="0" applyBorder="0" applyAlignment="0" applyProtection="0"/>
    <xf numFmtId="0" fontId="18" fillId="47" borderId="0" applyNumberFormat="0" applyBorder="0" applyAlignment="0" applyProtection="0"/>
    <xf numFmtId="0" fontId="18" fillId="54" borderId="0" applyNumberFormat="0" applyBorder="0" applyAlignment="0" applyProtection="0"/>
    <xf numFmtId="0" fontId="18" fillId="46" borderId="0" applyNumberFormat="0" applyBorder="0" applyAlignment="0" applyProtection="0"/>
    <xf numFmtId="0" fontId="18" fillId="55" borderId="0" applyNumberFormat="0" applyBorder="0" applyAlignment="0" applyProtection="0"/>
    <xf numFmtId="0" fontId="18" fillId="45" borderId="0" applyNumberFormat="0" applyBorder="0" applyAlignment="0" applyProtection="0"/>
    <xf numFmtId="0" fontId="18" fillId="56" borderId="0" applyNumberFormat="0" applyBorder="0" applyAlignment="0" applyProtection="0"/>
    <xf numFmtId="0" fontId="18" fillId="30" borderId="0" applyNumberFormat="0" applyBorder="0" applyAlignment="0" applyProtection="0"/>
    <xf numFmtId="0" fontId="18" fillId="57" borderId="0" applyNumberFormat="0" applyBorder="0" applyAlignment="0" applyProtection="0"/>
    <xf numFmtId="0" fontId="18" fillId="40" borderId="0" applyNumberFormat="0" applyBorder="0" applyAlignment="0" applyProtection="0"/>
    <xf numFmtId="0" fontId="18" fillId="45" borderId="0" applyNumberFormat="0" applyBorder="0" applyAlignment="0" applyProtection="0"/>
    <xf numFmtId="0" fontId="18" fillId="53" borderId="0" applyNumberFormat="0" applyBorder="0" applyAlignment="0" applyProtection="0"/>
    <xf numFmtId="0" fontId="18" fillId="36" borderId="0" applyNumberFormat="0" applyBorder="0" applyAlignment="0" applyProtection="0"/>
    <xf numFmtId="0" fontId="18" fillId="38" borderId="0" applyNumberFormat="0" applyBorder="0" applyAlignment="0" applyProtection="0"/>
    <xf numFmtId="0" fontId="18" fillId="43" borderId="0" applyNumberFormat="0" applyBorder="0" applyAlignment="0" applyProtection="0"/>
    <xf numFmtId="0" fontId="18" fillId="55" borderId="0" applyNumberFormat="0" applyBorder="0" applyAlignment="0" applyProtection="0"/>
    <xf numFmtId="0" fontId="18" fillId="40" borderId="0" applyNumberFormat="0" applyBorder="0" applyAlignment="0" applyProtection="0"/>
    <xf numFmtId="0" fontId="18" fillId="45" borderId="0" applyNumberFormat="0" applyBorder="0" applyAlignment="0" applyProtection="0"/>
    <xf numFmtId="0" fontId="18" fillId="57" borderId="0" applyNumberFormat="0" applyBorder="0" applyAlignment="0" applyProtection="0"/>
    <xf numFmtId="0" fontId="18" fillId="33" borderId="0" applyNumberFormat="0" applyBorder="0" applyAlignment="0" applyProtection="0"/>
    <xf numFmtId="0" fontId="17" fillId="40" borderId="0" applyNumberFormat="0" applyBorder="0" applyAlignment="0" applyProtection="0"/>
    <xf numFmtId="0" fontId="17" fillId="58" borderId="0" applyNumberFormat="0" applyBorder="0" applyAlignment="0" applyProtection="0"/>
    <xf numFmtId="0" fontId="17" fillId="53" borderId="0" applyNumberFormat="0" applyBorder="0" applyAlignment="0" applyProtection="0"/>
    <xf numFmtId="0" fontId="17" fillId="36" borderId="0" applyNumberFormat="0" applyBorder="0" applyAlignment="0" applyProtection="0"/>
    <xf numFmtId="0" fontId="17" fillId="38" borderId="0" applyNumberFormat="0" applyBorder="0" applyAlignment="0" applyProtection="0"/>
    <xf numFmtId="0" fontId="17" fillId="43" borderId="0" applyNumberFormat="0" applyBorder="0" applyAlignment="0" applyProtection="0"/>
    <xf numFmtId="0" fontId="17" fillId="59" borderId="0" applyNumberFormat="0" applyBorder="0" applyAlignment="0" applyProtection="0"/>
    <xf numFmtId="0" fontId="17" fillId="40" borderId="0" applyNumberFormat="0" applyBorder="0" applyAlignment="0" applyProtection="0"/>
    <xf numFmtId="0" fontId="17" fillId="29" borderId="0" applyNumberFormat="0" applyBorder="0" applyAlignment="0" applyProtection="0"/>
    <xf numFmtId="0" fontId="17" fillId="57" borderId="0" applyNumberFormat="0" applyBorder="0" applyAlignment="0" applyProtection="0"/>
    <xf numFmtId="0" fontId="17" fillId="34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0" fontId="17" fillId="44" borderId="0" applyNumberFormat="0" applyBorder="0" applyAlignment="0" applyProtection="0"/>
    <xf numFmtId="0" fontId="17" fillId="59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35" borderId="0" applyNumberFormat="0" applyBorder="0" applyAlignment="0" applyProtection="0"/>
    <xf numFmtId="0" fontId="32" fillId="55" borderId="0" applyNumberFormat="0" applyBorder="0" applyAlignment="0" applyProtection="0"/>
    <xf numFmtId="0" fontId="32" fillId="30" borderId="0" applyNumberFormat="0" applyBorder="0" applyAlignment="0" applyProtection="0"/>
    <xf numFmtId="0" fontId="33" fillId="46" borderId="24" applyNumberFormat="0" applyAlignment="0" applyProtection="0"/>
    <xf numFmtId="0" fontId="34" fillId="43" borderId="24" applyNumberFormat="0" applyAlignment="0" applyProtection="0"/>
    <xf numFmtId="0" fontId="21" fillId="61" borderId="13" applyNumberFormat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37" fontId="36" fillId="0" borderId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5" fontId="36" fillId="0" borderId="0" applyFill="0" applyBorder="0" applyAlignment="0" applyProtection="0"/>
    <xf numFmtId="167" fontId="36" fillId="0" borderId="0" applyFill="0" applyBorder="0" applyAlignment="0" applyProtection="0"/>
    <xf numFmtId="0" fontId="42" fillId="0" borderId="0" applyNumberFormat="0" applyFill="0" applyBorder="0" applyAlignment="0" applyProtection="0"/>
    <xf numFmtId="2" fontId="36" fillId="0" borderId="0" applyFill="0" applyBorder="0" applyAlignment="0" applyProtection="0"/>
    <xf numFmtId="0" fontId="27" fillId="37" borderId="0" applyNumberFormat="0" applyBorder="0" applyAlignment="0" applyProtection="0"/>
    <xf numFmtId="0" fontId="27" fillId="54" borderId="0" applyNumberFormat="0" applyBorder="0" applyAlignment="0" applyProtection="0"/>
    <xf numFmtId="0" fontId="43" fillId="0" borderId="25" applyNumberFormat="0" applyAlignment="0" applyProtection="0">
      <alignment horizontal="left" vertical="center"/>
    </xf>
    <xf numFmtId="0" fontId="43" fillId="0" borderId="3">
      <alignment horizontal="left" vertical="center"/>
    </xf>
    <xf numFmtId="0" fontId="23" fillId="0" borderId="26" applyNumberFormat="0" applyFill="0" applyAlignment="0" applyProtection="0"/>
    <xf numFmtId="0" fontId="44" fillId="0" borderId="27" applyNumberFormat="0" applyFill="0" applyAlignment="0" applyProtection="0"/>
    <xf numFmtId="0" fontId="45" fillId="0" borderId="0" applyNumberFormat="0" applyFill="0" applyBorder="0" applyProtection="0">
      <alignment horizontal="center"/>
    </xf>
    <xf numFmtId="0" fontId="24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0" applyNumberFormat="0" applyFill="0" applyBorder="0" applyAlignment="0" applyProtection="0"/>
    <xf numFmtId="0" fontId="25" fillId="0" borderId="30" applyNumberFormat="0" applyFill="0" applyAlignment="0" applyProtection="0"/>
    <xf numFmtId="0" fontId="48" fillId="0" borderId="31" applyNumberFormat="0" applyFill="0" applyAlignment="0" applyProtection="0"/>
    <xf numFmtId="0" fontId="2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0" fillId="57" borderId="24" applyNumberFormat="0" applyAlignment="0" applyProtection="0"/>
    <xf numFmtId="0" fontId="51" fillId="0" borderId="32" applyNumberFormat="0" applyFill="0" applyAlignment="0" applyProtection="0"/>
    <xf numFmtId="0" fontId="52" fillId="0" borderId="33" applyNumberFormat="0" applyFill="0" applyAlignment="0" applyProtection="0"/>
    <xf numFmtId="0" fontId="53" fillId="57" borderId="0" applyNumberFormat="0" applyBorder="0" applyAlignment="0" applyProtection="0"/>
    <xf numFmtId="0" fontId="53" fillId="2" borderId="0" applyNumberFormat="0" applyBorder="0" applyAlignment="0" applyProtection="0"/>
    <xf numFmtId="0" fontId="38" fillId="46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8" fillId="0" borderId="0"/>
    <xf numFmtId="166" fontId="6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8" fillId="0" borderId="0"/>
    <xf numFmtId="0" fontId="38" fillId="46" borderId="0"/>
    <xf numFmtId="0" fontId="6" fillId="0" borderId="0"/>
    <xf numFmtId="0" fontId="6" fillId="0" borderId="0"/>
    <xf numFmtId="0" fontId="1" fillId="0" borderId="0"/>
    <xf numFmtId="39" fontId="54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6" fillId="0" borderId="0"/>
    <xf numFmtId="166" fontId="41" fillId="0" borderId="0"/>
    <xf numFmtId="0" fontId="1" fillId="0" borderId="0"/>
    <xf numFmtId="0" fontId="6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5" fillId="0" borderId="0"/>
    <xf numFmtId="0" fontId="38" fillId="0" borderId="0"/>
    <xf numFmtId="0" fontId="38" fillId="46" borderId="0"/>
    <xf numFmtId="166" fontId="6" fillId="0" borderId="0"/>
    <xf numFmtId="0" fontId="6" fillId="47" borderId="34" applyNumberFormat="0" applyFont="0" applyAlignment="0" applyProtection="0"/>
    <xf numFmtId="0" fontId="6" fillId="47" borderId="34" applyNumberFormat="0" applyFont="0" applyAlignment="0" applyProtection="0"/>
    <xf numFmtId="0" fontId="28" fillId="46" borderId="18" applyNumberFormat="0" applyAlignment="0" applyProtection="0"/>
    <xf numFmtId="0" fontId="28" fillId="43" borderId="18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57" fillId="0" borderId="35">
      <alignment horizontal="center"/>
    </xf>
    <xf numFmtId="0" fontId="57" fillId="0" borderId="35">
      <alignment horizontal="center"/>
    </xf>
    <xf numFmtId="3" fontId="39" fillId="0" borderId="0" applyFont="0" applyFill="0" applyBorder="0" applyAlignment="0" applyProtection="0"/>
    <xf numFmtId="0" fontId="39" fillId="62" borderId="0" applyNumberFormat="0" applyFont="0" applyBorder="0" applyAlignment="0" applyProtection="0"/>
    <xf numFmtId="0" fontId="39" fillId="62" borderId="0" applyNumberFormat="0" applyFont="0" applyBorder="0" applyAlignment="0" applyProtection="0"/>
    <xf numFmtId="4" fontId="55" fillId="28" borderId="18" applyNumberFormat="0" applyProtection="0">
      <alignment vertical="center"/>
    </xf>
    <xf numFmtId="4" fontId="58" fillId="2" borderId="19" applyNumberFormat="0" applyProtection="0">
      <alignment vertical="center"/>
    </xf>
    <xf numFmtId="4" fontId="59" fillId="28" borderId="18" applyNumberFormat="0" applyProtection="0">
      <alignment vertical="center"/>
    </xf>
    <xf numFmtId="4" fontId="60" fillId="28" borderId="19" applyNumberFormat="0" applyProtection="0">
      <alignment vertical="center"/>
    </xf>
    <xf numFmtId="4" fontId="55" fillId="28" borderId="18" applyNumberFormat="0" applyProtection="0">
      <alignment horizontal="left" vertical="center" indent="1"/>
    </xf>
    <xf numFmtId="4" fontId="58" fillId="28" borderId="19" applyNumberFormat="0" applyProtection="0">
      <alignment horizontal="left" vertical="center" indent="1"/>
    </xf>
    <xf numFmtId="4" fontId="55" fillId="28" borderId="18" applyNumberFormat="0" applyProtection="0">
      <alignment horizontal="left" vertical="center" indent="1"/>
    </xf>
    <xf numFmtId="0" fontId="58" fillId="28" borderId="19" applyNumberFormat="0" applyProtection="0">
      <alignment horizontal="left" vertical="top" indent="1"/>
    </xf>
    <xf numFmtId="0" fontId="6" fillId="63" borderId="18" applyNumberFormat="0" applyProtection="0">
      <alignment horizontal="left" vertical="center" indent="1"/>
    </xf>
    <xf numFmtId="4" fontId="58" fillId="64" borderId="0" applyNumberFormat="0" applyProtection="0">
      <alignment horizontal="left" vertical="center" indent="1"/>
    </xf>
    <xf numFmtId="0" fontId="6" fillId="63" borderId="18" applyNumberFormat="0" applyProtection="0">
      <alignment horizontal="left" vertical="center" indent="1"/>
    </xf>
    <xf numFmtId="4" fontId="55" fillId="65" borderId="18" applyNumberFormat="0" applyProtection="0">
      <alignment horizontal="right" vertical="center"/>
    </xf>
    <xf numFmtId="4" fontId="55" fillId="30" borderId="19" applyNumberFormat="0" applyProtection="0">
      <alignment horizontal="right" vertical="center"/>
    </xf>
    <xf numFmtId="4" fontId="55" fillId="66" borderId="18" applyNumberFormat="0" applyProtection="0">
      <alignment horizontal="right" vertical="center"/>
    </xf>
    <xf numFmtId="4" fontId="55" fillId="53" borderId="19" applyNumberFormat="0" applyProtection="0">
      <alignment horizontal="right" vertical="center"/>
    </xf>
    <xf numFmtId="4" fontId="55" fillId="67" borderId="18" applyNumberFormat="0" applyProtection="0">
      <alignment horizontal="right" vertical="center"/>
    </xf>
    <xf numFmtId="4" fontId="55" fillId="32" borderId="19" applyNumberFormat="0" applyProtection="0">
      <alignment horizontal="right" vertical="center"/>
    </xf>
    <xf numFmtId="4" fontId="55" fillId="68" borderId="18" applyNumberFormat="0" applyProtection="0">
      <alignment horizontal="right" vertical="center"/>
    </xf>
    <xf numFmtId="4" fontId="55" fillId="33" borderId="19" applyNumberFormat="0" applyProtection="0">
      <alignment horizontal="right" vertical="center"/>
    </xf>
    <xf numFmtId="4" fontId="55" fillId="69" borderId="18" applyNumberFormat="0" applyProtection="0">
      <alignment horizontal="right" vertical="center"/>
    </xf>
    <xf numFmtId="4" fontId="55" fillId="34" borderId="19" applyNumberFormat="0" applyProtection="0">
      <alignment horizontal="right" vertical="center"/>
    </xf>
    <xf numFmtId="4" fontId="55" fillId="70" borderId="18" applyNumberFormat="0" applyProtection="0">
      <alignment horizontal="right" vertical="center"/>
    </xf>
    <xf numFmtId="4" fontId="55" fillId="35" borderId="19" applyNumberFormat="0" applyProtection="0">
      <alignment horizontal="right" vertical="center"/>
    </xf>
    <xf numFmtId="4" fontId="55" fillId="71" borderId="18" applyNumberFormat="0" applyProtection="0">
      <alignment horizontal="right" vertical="center"/>
    </xf>
    <xf numFmtId="4" fontId="55" fillId="36" borderId="19" applyNumberFormat="0" applyProtection="0">
      <alignment horizontal="right" vertical="center"/>
    </xf>
    <xf numFmtId="4" fontId="55" fillId="72" borderId="18" applyNumberFormat="0" applyProtection="0">
      <alignment horizontal="right" vertical="center"/>
    </xf>
    <xf numFmtId="4" fontId="55" fillId="37" borderId="19" applyNumberFormat="0" applyProtection="0">
      <alignment horizontal="right" vertical="center"/>
    </xf>
    <xf numFmtId="4" fontId="55" fillId="73" borderId="18" applyNumberFormat="0" applyProtection="0">
      <alignment horizontal="right" vertical="center"/>
    </xf>
    <xf numFmtId="4" fontId="55" fillId="38" borderId="19" applyNumberFormat="0" applyProtection="0">
      <alignment horizontal="right" vertical="center"/>
    </xf>
    <xf numFmtId="4" fontId="58" fillId="74" borderId="18" applyNumberFormat="0" applyProtection="0">
      <alignment horizontal="left" vertical="center" indent="1"/>
    </xf>
    <xf numFmtId="4" fontId="58" fillId="39" borderId="36" applyNumberFormat="0" applyProtection="0">
      <alignment horizontal="left" vertical="center" indent="1"/>
    </xf>
    <xf numFmtId="4" fontId="55" fillId="75" borderId="37" applyNumberFormat="0" applyProtection="0">
      <alignment horizontal="left" vertical="center" indent="1"/>
    </xf>
    <xf numFmtId="4" fontId="55" fillId="42" borderId="0" applyNumberFormat="0" applyProtection="0">
      <alignment horizontal="left" vertical="center" indent="1"/>
    </xf>
    <xf numFmtId="4" fontId="61" fillId="76" borderId="0" applyNumberFormat="0" applyProtection="0">
      <alignment horizontal="left" vertical="center" indent="1"/>
    </xf>
    <xf numFmtId="4" fontId="61" fillId="76" borderId="0" applyNumberFormat="0" applyProtection="0">
      <alignment horizontal="left" vertical="center" indent="1"/>
    </xf>
    <xf numFmtId="4" fontId="61" fillId="76" borderId="0" applyNumberFormat="0" applyProtection="0">
      <alignment horizontal="left" vertical="center" indent="1"/>
    </xf>
    <xf numFmtId="0" fontId="6" fillId="63" borderId="18" applyNumberFormat="0" applyProtection="0">
      <alignment horizontal="left" vertical="center" indent="1"/>
    </xf>
    <xf numFmtId="4" fontId="55" fillId="41" borderId="19" applyNumberFormat="0" applyProtection="0">
      <alignment horizontal="right" vertical="center"/>
    </xf>
    <xf numFmtId="0" fontId="6" fillId="63" borderId="18" applyNumberFormat="0" applyProtection="0">
      <alignment horizontal="left" vertical="center" indent="1"/>
    </xf>
    <xf numFmtId="4" fontId="55" fillId="75" borderId="18" applyNumberFormat="0" applyProtection="0">
      <alignment horizontal="left" vertical="center" indent="1"/>
    </xf>
    <xf numFmtId="4" fontId="55" fillId="42" borderId="0" applyNumberFormat="0" applyProtection="0">
      <alignment horizontal="left" vertical="center" indent="1"/>
    </xf>
    <xf numFmtId="4" fontId="55" fillId="75" borderId="18" applyNumberFormat="0" applyProtection="0">
      <alignment horizontal="left" vertical="center" indent="1"/>
    </xf>
    <xf numFmtId="4" fontId="55" fillId="75" borderId="18" applyNumberFormat="0" applyProtection="0">
      <alignment horizontal="left" vertical="center" indent="1"/>
    </xf>
    <xf numFmtId="4" fontId="55" fillId="75" borderId="18" applyNumberFormat="0" applyProtection="0">
      <alignment horizontal="left" vertical="center" indent="1"/>
    </xf>
    <xf numFmtId="4" fontId="55" fillId="77" borderId="18" applyNumberFormat="0" applyProtection="0">
      <alignment horizontal="left" vertical="center" indent="1"/>
    </xf>
    <xf numFmtId="4" fontId="55" fillId="64" borderId="0" applyNumberFormat="0" applyProtection="0">
      <alignment horizontal="left" vertical="center" indent="1"/>
    </xf>
    <xf numFmtId="4" fontId="55" fillId="77" borderId="18" applyNumberFormat="0" applyProtection="0">
      <alignment horizontal="left" vertical="center" indent="1"/>
    </xf>
    <xf numFmtId="4" fontId="55" fillId="77" borderId="18" applyNumberFormat="0" applyProtection="0">
      <alignment horizontal="left" vertical="center" indent="1"/>
    </xf>
    <xf numFmtId="4" fontId="55" fillId="77" borderId="18" applyNumberFormat="0" applyProtection="0">
      <alignment horizontal="left" vertical="center" indent="1"/>
    </xf>
    <xf numFmtId="0" fontId="6" fillId="77" borderId="18" applyNumberFormat="0" applyProtection="0">
      <alignment horizontal="left" vertical="center" indent="1"/>
    </xf>
    <xf numFmtId="0" fontId="6" fillId="76" borderId="19" applyNumberFormat="0" applyProtection="0">
      <alignment horizontal="left" vertical="center" indent="1"/>
    </xf>
    <xf numFmtId="0" fontId="6" fillId="77" borderId="18" applyNumberFormat="0" applyProtection="0">
      <alignment horizontal="left" vertical="center" indent="1"/>
    </xf>
    <xf numFmtId="0" fontId="6" fillId="77" borderId="18" applyNumberFormat="0" applyProtection="0">
      <alignment horizontal="left" vertical="center" indent="1"/>
    </xf>
    <xf numFmtId="0" fontId="6" fillId="76" borderId="19" applyNumberFormat="0" applyProtection="0">
      <alignment horizontal="left" vertical="top" indent="1"/>
    </xf>
    <xf numFmtId="0" fontId="6" fillId="77" borderId="18" applyNumberFormat="0" applyProtection="0">
      <alignment horizontal="left" vertical="center" indent="1"/>
    </xf>
    <xf numFmtId="0" fontId="6" fillId="78" borderId="18" applyNumberFormat="0" applyProtection="0">
      <alignment horizontal="left" vertical="center" indent="1"/>
    </xf>
    <xf numFmtId="0" fontId="6" fillId="64" borderId="19" applyNumberFormat="0" applyProtection="0">
      <alignment horizontal="left" vertical="center" indent="1"/>
    </xf>
    <xf numFmtId="0" fontId="6" fillId="78" borderId="18" applyNumberFormat="0" applyProtection="0">
      <alignment horizontal="left" vertical="center" indent="1"/>
    </xf>
    <xf numFmtId="0" fontId="6" fillId="78" borderId="18" applyNumberFormat="0" applyProtection="0">
      <alignment horizontal="left" vertical="center" indent="1"/>
    </xf>
    <xf numFmtId="0" fontId="6" fillId="64" borderId="19" applyNumberFormat="0" applyProtection="0">
      <alignment horizontal="left" vertical="top" indent="1"/>
    </xf>
    <xf numFmtId="0" fontId="6" fillId="78" borderId="18" applyNumberFormat="0" applyProtection="0">
      <alignment horizontal="left" vertical="center" indent="1"/>
    </xf>
    <xf numFmtId="0" fontId="6" fillId="79" borderId="18" applyNumberFormat="0" applyProtection="0">
      <alignment horizontal="left" vertical="center" indent="1"/>
    </xf>
    <xf numFmtId="0" fontId="6" fillId="80" borderId="19" applyNumberFormat="0" applyProtection="0">
      <alignment horizontal="left" vertical="center" indent="1"/>
    </xf>
    <xf numFmtId="0" fontId="6" fillId="79" borderId="18" applyNumberFormat="0" applyProtection="0">
      <alignment horizontal="left" vertical="center" indent="1"/>
    </xf>
    <xf numFmtId="0" fontId="6" fillId="79" borderId="18" applyNumberFormat="0" applyProtection="0">
      <alignment horizontal="left" vertical="center" indent="1"/>
    </xf>
    <xf numFmtId="0" fontId="6" fillId="80" borderId="19" applyNumberFormat="0" applyProtection="0">
      <alignment horizontal="left" vertical="top" indent="1"/>
    </xf>
    <xf numFmtId="0" fontId="6" fillId="79" borderId="18" applyNumberFormat="0" applyProtection="0">
      <alignment horizontal="left" vertical="center" indent="1"/>
    </xf>
    <xf numFmtId="0" fontId="6" fillId="63" borderId="18" applyNumberFormat="0" applyProtection="0">
      <alignment horizontal="left" vertical="center" indent="1"/>
    </xf>
    <xf numFmtId="0" fontId="6" fillId="81" borderId="19" applyNumberFormat="0" applyProtection="0">
      <alignment horizontal="left" vertical="center" indent="1"/>
    </xf>
    <xf numFmtId="0" fontId="6" fillId="63" borderId="18" applyNumberFormat="0" applyProtection="0">
      <alignment horizontal="left" vertical="center" indent="1"/>
    </xf>
    <xf numFmtId="0" fontId="6" fillId="63" borderId="18" applyNumberFormat="0" applyProtection="0">
      <alignment horizontal="left" vertical="center" indent="1"/>
    </xf>
    <xf numFmtId="0" fontId="6" fillId="81" borderId="19" applyNumberFormat="0" applyProtection="0">
      <alignment horizontal="left" vertical="top" indent="1"/>
    </xf>
    <xf numFmtId="0" fontId="6" fillId="63" borderId="18" applyNumberFormat="0" applyProtection="0">
      <alignment horizontal="left" vertical="center" indent="1"/>
    </xf>
    <xf numFmtId="4" fontId="55" fillId="48" borderId="18" applyNumberFormat="0" applyProtection="0">
      <alignment vertical="center"/>
    </xf>
    <xf numFmtId="4" fontId="55" fillId="48" borderId="19" applyNumberFormat="0" applyProtection="0">
      <alignment vertical="center"/>
    </xf>
    <xf numFmtId="4" fontId="59" fillId="48" borderId="18" applyNumberFormat="0" applyProtection="0">
      <alignment vertical="center"/>
    </xf>
    <xf numFmtId="4" fontId="59" fillId="48" borderId="19" applyNumberFormat="0" applyProtection="0">
      <alignment vertical="center"/>
    </xf>
    <xf numFmtId="4" fontId="55" fillId="48" borderId="18" applyNumberFormat="0" applyProtection="0">
      <alignment horizontal="left" vertical="center" indent="1"/>
    </xf>
    <xf numFmtId="4" fontId="55" fillId="48" borderId="19" applyNumberFormat="0" applyProtection="0">
      <alignment horizontal="left" vertical="center" indent="1"/>
    </xf>
    <xf numFmtId="4" fontId="55" fillId="48" borderId="18" applyNumberFormat="0" applyProtection="0">
      <alignment horizontal="left" vertical="center" indent="1"/>
    </xf>
    <xf numFmtId="0" fontId="55" fillId="48" borderId="19" applyNumberFormat="0" applyProtection="0">
      <alignment horizontal="left" vertical="top" indent="1"/>
    </xf>
    <xf numFmtId="4" fontId="55" fillId="75" borderId="18" applyNumberFormat="0" applyProtection="0">
      <alignment horizontal="right" vertical="center"/>
    </xf>
    <xf numFmtId="4" fontId="55" fillId="42" borderId="19" applyNumberFormat="0" applyProtection="0">
      <alignment horizontal="right" vertical="center"/>
    </xf>
    <xf numFmtId="4" fontId="59" fillId="75" borderId="18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0" fontId="6" fillId="63" borderId="18" applyNumberFormat="0" applyProtection="0">
      <alignment horizontal="left" vertical="center" indent="1"/>
    </xf>
    <xf numFmtId="4" fontId="55" fillId="41" borderId="19" applyNumberFormat="0" applyProtection="0">
      <alignment horizontal="left" vertical="center" indent="1"/>
    </xf>
    <xf numFmtId="0" fontId="6" fillId="63" borderId="18" applyNumberFormat="0" applyProtection="0">
      <alignment horizontal="left" vertical="center" indent="1"/>
    </xf>
    <xf numFmtId="0" fontId="6" fillId="63" borderId="18" applyNumberFormat="0" applyProtection="0">
      <alignment horizontal="left" vertical="center" indent="1"/>
    </xf>
    <xf numFmtId="0" fontId="55" fillId="64" borderId="19" applyNumberFormat="0" applyProtection="0">
      <alignment horizontal="left" vertical="top" indent="1"/>
    </xf>
    <xf numFmtId="0" fontId="6" fillId="63" borderId="18" applyNumberFormat="0" applyProtection="0">
      <alignment horizontal="left" vertical="center" indent="1"/>
    </xf>
    <xf numFmtId="0" fontId="62" fillId="0" borderId="0"/>
    <xf numFmtId="4" fontId="63" fillId="50" borderId="0" applyNumberFormat="0" applyProtection="0">
      <alignment horizontal="left" vertical="center" indent="1"/>
    </xf>
    <xf numFmtId="4" fontId="64" fillId="75" borderId="18" applyNumberFormat="0" applyProtection="0">
      <alignment horizontal="right" vertical="center"/>
    </xf>
    <xf numFmtId="4" fontId="64" fillId="42" borderId="19" applyNumberFormat="0" applyProtection="0">
      <alignment horizontal="right" vertical="center"/>
    </xf>
    <xf numFmtId="4" fontId="64" fillId="75" borderId="18" applyNumberFormat="0" applyProtection="0">
      <alignment horizontal="right" vertical="center"/>
    </xf>
    <xf numFmtId="0" fontId="29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2" fillId="0" borderId="38" applyNumberFormat="0" applyFill="0" applyAlignment="0" applyProtection="0"/>
    <xf numFmtId="0" fontId="22" fillId="0" borderId="39" applyNumberFormat="0" applyFill="0" applyAlignment="0" applyProtection="0"/>
    <xf numFmtId="0" fontId="36" fillId="0" borderId="40" applyNumberFormat="0" applyFill="0" applyAlignment="0" applyProtection="0"/>
    <xf numFmtId="0" fontId="66" fillId="0" borderId="0" applyNumberFormat="0" applyFill="0" applyBorder="0" applyAlignment="0" applyProtection="0"/>
    <xf numFmtId="0" fontId="10" fillId="3" borderId="0"/>
    <xf numFmtId="0" fontId="18" fillId="14" borderId="0" applyNumberFormat="0" applyBorder="0" applyAlignment="0" applyProtection="0"/>
    <xf numFmtId="0" fontId="27" fillId="22" borderId="0" applyNumberFormat="0" applyBorder="0" applyAlignment="0" applyProtection="0"/>
    <xf numFmtId="4" fontId="10" fillId="2" borderId="10" applyNumberFormat="0" applyProtection="0">
      <alignment vertical="center"/>
    </xf>
    <xf numFmtId="4" fontId="10" fillId="28" borderId="10" applyNumberFormat="0" applyProtection="0">
      <alignment horizontal="left" vertical="center" indent="1"/>
    </xf>
    <xf numFmtId="4" fontId="10" fillId="29" borderId="10" applyNumberFormat="0" applyProtection="0">
      <alignment horizontal="left" vertical="center" indent="1"/>
    </xf>
    <xf numFmtId="4" fontId="10" fillId="30" borderId="10" applyNumberFormat="0" applyProtection="0">
      <alignment horizontal="right" vertical="center"/>
    </xf>
    <xf numFmtId="4" fontId="10" fillId="31" borderId="10" applyNumberFormat="0" applyProtection="0">
      <alignment horizontal="right" vertical="center"/>
    </xf>
    <xf numFmtId="4" fontId="10" fillId="32" borderId="20" applyNumberFormat="0" applyProtection="0">
      <alignment horizontal="right" vertical="center"/>
    </xf>
    <xf numFmtId="4" fontId="10" fillId="33" borderId="10" applyNumberFormat="0" applyProtection="0">
      <alignment horizontal="right" vertical="center"/>
    </xf>
    <xf numFmtId="4" fontId="10" fillId="34" borderId="10" applyNumberFormat="0" applyProtection="0">
      <alignment horizontal="right" vertical="center"/>
    </xf>
    <xf numFmtId="4" fontId="10" fillId="35" borderId="10" applyNumberFormat="0" applyProtection="0">
      <alignment horizontal="right" vertical="center"/>
    </xf>
    <xf numFmtId="4" fontId="10" fillId="36" borderId="10" applyNumberFormat="0" applyProtection="0">
      <alignment horizontal="right" vertical="center"/>
    </xf>
    <xf numFmtId="4" fontId="10" fillId="37" borderId="10" applyNumberFormat="0" applyProtection="0">
      <alignment horizontal="right" vertical="center"/>
    </xf>
    <xf numFmtId="4" fontId="10" fillId="38" borderId="10" applyNumberFormat="0" applyProtection="0">
      <alignment horizontal="right" vertical="center"/>
    </xf>
    <xf numFmtId="4" fontId="10" fillId="39" borderId="20" applyNumberFormat="0" applyProtection="0">
      <alignment horizontal="left" vertical="center" indent="1"/>
    </xf>
    <xf numFmtId="4" fontId="10" fillId="41" borderId="10" applyNumberFormat="0" applyProtection="0">
      <alignment horizontal="right" vertical="center"/>
    </xf>
    <xf numFmtId="4" fontId="10" fillId="42" borderId="20" applyNumberFormat="0" applyProtection="0">
      <alignment horizontal="left" vertical="center" indent="1"/>
    </xf>
    <xf numFmtId="4" fontId="10" fillId="41" borderId="20" applyNumberFormat="0" applyProtection="0">
      <alignment horizontal="left" vertical="center" indent="1"/>
    </xf>
    <xf numFmtId="0" fontId="10" fillId="43" borderId="10" applyNumberFormat="0" applyProtection="0">
      <alignment horizontal="left" vertical="center" indent="1"/>
    </xf>
    <xf numFmtId="0" fontId="10" fillId="44" borderId="10" applyNumberFormat="0" applyProtection="0">
      <alignment horizontal="left" vertical="center" indent="1"/>
    </xf>
    <xf numFmtId="0" fontId="10" fillId="45" borderId="10" applyNumberFormat="0" applyProtection="0">
      <alignment horizontal="left" vertical="center" indent="1"/>
    </xf>
    <xf numFmtId="0" fontId="10" fillId="42" borderId="10" applyNumberFormat="0" applyProtection="0">
      <alignment horizontal="left" vertical="center" indent="1"/>
    </xf>
    <xf numFmtId="4" fontId="10" fillId="0" borderId="10" applyNumberFormat="0" applyProtection="0">
      <alignment horizontal="right" vertical="center"/>
    </xf>
    <xf numFmtId="4" fontId="10" fillId="29" borderId="10" applyNumberFormat="0" applyProtection="0">
      <alignment horizontal="left" vertical="center" indent="1"/>
    </xf>
    <xf numFmtId="0" fontId="10" fillId="51" borderId="12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0" fillId="3" borderId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7" borderId="0" applyNumberFormat="0" applyBorder="0" applyAlignment="0" applyProtection="0"/>
    <xf numFmtId="0" fontId="17" fillId="20" borderId="0" applyNumberFormat="0" applyBorder="0" applyAlignment="0" applyProtection="0"/>
    <xf numFmtId="0" fontId="19" fillId="21" borderId="0" applyNumberFormat="0" applyBorder="0" applyAlignment="0" applyProtection="0"/>
    <xf numFmtId="0" fontId="20" fillId="24" borderId="10" applyNumberFormat="0" applyAlignment="0" applyProtection="0"/>
    <xf numFmtId="0" fontId="21" fillId="16" borderId="13" applyNumberFormat="0" applyAlignment="0" applyProtection="0"/>
    <xf numFmtId="0" fontId="18" fillId="14" borderId="0" applyNumberFormat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22" borderId="10" applyNumberFormat="0" applyAlignment="0" applyProtection="0"/>
    <xf numFmtId="0" fontId="27" fillId="0" borderId="17" applyNumberFormat="0" applyFill="0" applyAlignment="0" applyProtection="0"/>
    <xf numFmtId="0" fontId="27" fillId="22" borderId="0" applyNumberFormat="0" applyBorder="0" applyAlignment="0" applyProtection="0"/>
    <xf numFmtId="0" fontId="10" fillId="21" borderId="10" applyNumberFormat="0" applyFont="0" applyAlignment="0" applyProtection="0"/>
    <xf numFmtId="0" fontId="28" fillId="24" borderId="18" applyNumberFormat="0" applyAlignment="0" applyProtection="0"/>
    <xf numFmtId="0" fontId="22" fillId="0" borderId="23" applyNumberFormat="0" applyFill="0" applyAlignment="0" applyProtection="0"/>
    <xf numFmtId="0" fontId="3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3" borderId="0"/>
    <xf numFmtId="0" fontId="18" fillId="14" borderId="0" applyNumberFormat="0" applyBorder="0" applyAlignment="0" applyProtection="0"/>
    <xf numFmtId="0" fontId="27" fillId="22" borderId="0" applyNumberFormat="0" applyBorder="0" applyAlignment="0" applyProtection="0"/>
    <xf numFmtId="4" fontId="10" fillId="2" borderId="10" applyNumberFormat="0" applyProtection="0">
      <alignment vertical="center"/>
    </xf>
    <xf numFmtId="4" fontId="10" fillId="28" borderId="10" applyNumberFormat="0" applyProtection="0">
      <alignment horizontal="left" vertical="center" indent="1"/>
    </xf>
    <xf numFmtId="4" fontId="10" fillId="29" borderId="10" applyNumberFormat="0" applyProtection="0">
      <alignment horizontal="left" vertical="center" indent="1"/>
    </xf>
    <xf numFmtId="4" fontId="10" fillId="30" borderId="10" applyNumberFormat="0" applyProtection="0">
      <alignment horizontal="right" vertical="center"/>
    </xf>
    <xf numFmtId="4" fontId="10" fillId="31" borderId="10" applyNumberFormat="0" applyProtection="0">
      <alignment horizontal="right" vertical="center"/>
    </xf>
    <xf numFmtId="4" fontId="10" fillId="32" borderId="20" applyNumberFormat="0" applyProtection="0">
      <alignment horizontal="right" vertical="center"/>
    </xf>
    <xf numFmtId="4" fontId="10" fillId="33" borderId="10" applyNumberFormat="0" applyProtection="0">
      <alignment horizontal="right" vertical="center"/>
    </xf>
    <xf numFmtId="4" fontId="10" fillId="34" borderId="10" applyNumberFormat="0" applyProtection="0">
      <alignment horizontal="right" vertical="center"/>
    </xf>
    <xf numFmtId="4" fontId="10" fillId="35" borderId="10" applyNumberFormat="0" applyProtection="0">
      <alignment horizontal="right" vertical="center"/>
    </xf>
    <xf numFmtId="4" fontId="10" fillId="36" borderId="10" applyNumberFormat="0" applyProtection="0">
      <alignment horizontal="right" vertical="center"/>
    </xf>
    <xf numFmtId="4" fontId="10" fillId="37" borderId="10" applyNumberFormat="0" applyProtection="0">
      <alignment horizontal="right" vertical="center"/>
    </xf>
    <xf numFmtId="4" fontId="10" fillId="38" borderId="10" applyNumberFormat="0" applyProtection="0">
      <alignment horizontal="right" vertical="center"/>
    </xf>
    <xf numFmtId="4" fontId="10" fillId="39" borderId="20" applyNumberFormat="0" applyProtection="0">
      <alignment horizontal="left" vertical="center" indent="1"/>
    </xf>
    <xf numFmtId="4" fontId="10" fillId="41" borderId="10" applyNumberFormat="0" applyProtection="0">
      <alignment horizontal="right" vertical="center"/>
    </xf>
    <xf numFmtId="4" fontId="10" fillId="42" borderId="20" applyNumberFormat="0" applyProtection="0">
      <alignment horizontal="left" vertical="center" indent="1"/>
    </xf>
    <xf numFmtId="4" fontId="10" fillId="41" borderId="20" applyNumberFormat="0" applyProtection="0">
      <alignment horizontal="left" vertical="center" indent="1"/>
    </xf>
    <xf numFmtId="0" fontId="10" fillId="43" borderId="10" applyNumberFormat="0" applyProtection="0">
      <alignment horizontal="left" vertical="center" indent="1"/>
    </xf>
    <xf numFmtId="0" fontId="10" fillId="44" borderId="10" applyNumberFormat="0" applyProtection="0">
      <alignment horizontal="left" vertical="center" indent="1"/>
    </xf>
    <xf numFmtId="0" fontId="10" fillId="45" borderId="10" applyNumberFormat="0" applyProtection="0">
      <alignment horizontal="left" vertical="center" indent="1"/>
    </xf>
    <xf numFmtId="0" fontId="10" fillId="42" borderId="10" applyNumberFormat="0" applyProtection="0">
      <alignment horizontal="left" vertical="center" indent="1"/>
    </xf>
    <xf numFmtId="4" fontId="10" fillId="0" borderId="10" applyNumberFormat="0" applyProtection="0">
      <alignment horizontal="right" vertical="center"/>
    </xf>
    <xf numFmtId="4" fontId="10" fillId="29" borderId="10" applyNumberFormat="0" applyProtection="0">
      <alignment horizontal="left" vertical="center" inden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82" borderId="41" applyNumberFormat="0" applyAlignment="0" applyProtection="0">
      <alignment horizontal="left" vertical="center" indent="1"/>
    </xf>
    <xf numFmtId="165" fontId="67" fillId="0" borderId="42" applyNumberFormat="0" applyProtection="0">
      <alignment horizontal="right" vertical="center"/>
    </xf>
    <xf numFmtId="165" fontId="67" fillId="83" borderId="41" applyNumberFormat="0" applyAlignment="0" applyProtection="0">
      <alignment horizontal="left" vertical="center" indent="1"/>
    </xf>
    <xf numFmtId="0" fontId="68" fillId="84" borderId="11" applyNumberFormat="0" applyAlignment="0">
      <alignment horizontal="left" vertical="center" indent="1"/>
      <protection locked="0"/>
    </xf>
    <xf numFmtId="0" fontId="68" fillId="85" borderId="11" applyNumberFormat="0" applyAlignment="0" applyProtection="0">
      <alignment horizontal="left" vertical="center" indent="1"/>
    </xf>
    <xf numFmtId="165" fontId="67" fillId="86" borderId="42" applyNumberFormat="0" applyBorder="0">
      <alignment horizontal="right" vertical="center"/>
      <protection locked="0"/>
    </xf>
    <xf numFmtId="0" fontId="68" fillId="84" borderId="11" applyNumberFormat="0" applyAlignment="0">
      <alignment horizontal="left" vertical="center" indent="1"/>
      <protection locked="0"/>
    </xf>
    <xf numFmtId="165" fontId="11" fillId="85" borderId="11" applyNumberFormat="0" applyProtection="0">
      <alignment horizontal="right" vertical="center"/>
    </xf>
    <xf numFmtId="165" fontId="11" fillId="86" borderId="11" applyNumberFormat="0" applyBorder="0">
      <alignment horizontal="right" vertical="center"/>
      <protection locked="0"/>
    </xf>
    <xf numFmtId="165" fontId="69" fillId="87" borderId="43" applyNumberFormat="0" applyBorder="0" applyAlignment="0" applyProtection="0">
      <alignment horizontal="right" vertical="center" indent="1"/>
    </xf>
    <xf numFmtId="165" fontId="70" fillId="88" borderId="43" applyNumberFormat="0" applyBorder="0" applyAlignment="0" applyProtection="0">
      <alignment horizontal="right" vertical="center" indent="1"/>
    </xf>
    <xf numFmtId="165" fontId="70" fillId="89" borderId="43" applyNumberFormat="0" applyBorder="0" applyAlignment="0" applyProtection="0">
      <alignment horizontal="right" vertical="center" indent="1"/>
    </xf>
    <xf numFmtId="165" fontId="71" fillId="90" borderId="43" applyNumberFormat="0" applyBorder="0" applyAlignment="0" applyProtection="0">
      <alignment horizontal="right" vertical="center" indent="1"/>
    </xf>
    <xf numFmtId="165" fontId="71" fillId="91" borderId="43" applyNumberFormat="0" applyBorder="0" applyAlignment="0" applyProtection="0">
      <alignment horizontal="right" vertical="center" indent="1"/>
    </xf>
    <xf numFmtId="165" fontId="71" fillId="92" borderId="43" applyNumberFormat="0" applyBorder="0" applyAlignment="0" applyProtection="0">
      <alignment horizontal="right" vertical="center" indent="1"/>
    </xf>
    <xf numFmtId="165" fontId="72" fillId="93" borderId="43" applyNumberFormat="0" applyBorder="0" applyAlignment="0" applyProtection="0">
      <alignment horizontal="right" vertical="center" indent="1"/>
    </xf>
    <xf numFmtId="165" fontId="72" fillId="94" borderId="43" applyNumberFormat="0" applyBorder="0" applyAlignment="0" applyProtection="0">
      <alignment horizontal="right" vertical="center" indent="1"/>
    </xf>
    <xf numFmtId="165" fontId="72" fillId="95" borderId="43" applyNumberFormat="0" applyBorder="0" applyAlignment="0" applyProtection="0">
      <alignment horizontal="right" vertical="center" indent="1"/>
    </xf>
    <xf numFmtId="0" fontId="73" fillId="0" borderId="41" applyNumberFormat="0" applyFont="0" applyFill="0" applyAlignment="0" applyProtection="0"/>
    <xf numFmtId="165" fontId="74" fillId="83" borderId="0" applyNumberFormat="0" applyAlignment="0" applyProtection="0">
      <alignment horizontal="left" vertical="center" indent="1"/>
    </xf>
    <xf numFmtId="0" fontId="73" fillId="0" borderId="44" applyNumberFormat="0" applyFont="0" applyFill="0" applyAlignment="0" applyProtection="0"/>
    <xf numFmtId="165" fontId="67" fillId="0" borderId="42" applyNumberFormat="0" applyFill="0" applyBorder="0" applyAlignment="0" applyProtection="0">
      <alignment horizontal="right" vertical="center"/>
    </xf>
    <xf numFmtId="165" fontId="67" fillId="83" borderId="41" applyNumberFormat="0" applyAlignment="0" applyProtection="0">
      <alignment horizontal="left" vertical="center" indent="1"/>
    </xf>
    <xf numFmtId="0" fontId="11" fillId="82" borderId="11" applyNumberFormat="0" applyAlignment="0" applyProtection="0">
      <alignment horizontal="left" vertical="center" indent="1"/>
    </xf>
    <xf numFmtId="0" fontId="68" fillId="96" borderId="41" applyNumberFormat="0" applyAlignment="0" applyProtection="0">
      <alignment horizontal="left" vertical="center" indent="1"/>
    </xf>
    <xf numFmtId="0" fontId="68" fillId="97" borderId="41" applyNumberFormat="0" applyAlignment="0" applyProtection="0">
      <alignment horizontal="left" vertical="center" indent="1"/>
    </xf>
    <xf numFmtId="0" fontId="68" fillId="98" borderId="41" applyNumberFormat="0" applyAlignment="0" applyProtection="0">
      <alignment horizontal="left" vertical="center" indent="1"/>
    </xf>
    <xf numFmtId="0" fontId="68" fillId="86" borderId="41" applyNumberFormat="0" applyAlignment="0" applyProtection="0">
      <alignment horizontal="left" vertical="center" indent="1"/>
    </xf>
    <xf numFmtId="0" fontId="68" fillId="85" borderId="11" applyNumberFormat="0" applyAlignment="0" applyProtection="0">
      <alignment horizontal="left" vertical="center" indent="1"/>
    </xf>
    <xf numFmtId="0" fontId="75" fillId="0" borderId="45" applyNumberFormat="0" applyFill="0" applyBorder="0" applyAlignment="0" applyProtection="0"/>
    <xf numFmtId="0" fontId="76" fillId="0" borderId="45" applyNumberFormat="0" applyBorder="0" applyAlignment="0" applyProtection="0"/>
    <xf numFmtId="0" fontId="75" fillId="84" borderId="11" applyNumberFormat="0" applyAlignment="0">
      <alignment horizontal="left" vertical="center" indent="1"/>
      <protection locked="0"/>
    </xf>
    <xf numFmtId="0" fontId="75" fillId="84" borderId="11" applyNumberFormat="0" applyAlignment="0">
      <alignment horizontal="left" vertical="center" indent="1"/>
      <protection locked="0"/>
    </xf>
    <xf numFmtId="0" fontId="75" fillId="85" borderId="11" applyNumberFormat="0" applyAlignment="0" applyProtection="0">
      <alignment horizontal="left" vertical="center" indent="1"/>
    </xf>
    <xf numFmtId="165" fontId="77" fillId="85" borderId="11" applyNumberFormat="0" applyProtection="0">
      <alignment horizontal="right" vertical="center"/>
    </xf>
    <xf numFmtId="165" fontId="78" fillId="86" borderId="42" applyNumberFormat="0" applyBorder="0">
      <alignment horizontal="right" vertical="center"/>
      <protection locked="0"/>
    </xf>
    <xf numFmtId="165" fontId="77" fillId="86" borderId="11" applyNumberFormat="0" applyBorder="0">
      <alignment horizontal="right" vertical="center"/>
      <protection locked="0"/>
    </xf>
    <xf numFmtId="165" fontId="67" fillId="0" borderId="42" applyNumberFormat="0" applyFill="0" applyBorder="0" applyAlignment="0" applyProtection="0">
      <alignment horizontal="right" vertical="center"/>
    </xf>
  </cellStyleXfs>
  <cellXfs count="42">
    <xf numFmtId="0" fontId="0" fillId="0" borderId="0" xfId="0"/>
    <xf numFmtId="0" fontId="6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6" fillId="0" borderId="0" xfId="1" applyNumberFormat="1" applyFill="1" applyBorder="1" applyAlignment="1">
      <alignment horizontal="centerContinuous"/>
    </xf>
    <xf numFmtId="164" fontId="6" fillId="0" borderId="0" xfId="1" applyNumberForma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6" fillId="0" borderId="0" xfId="0" applyFont="1" applyBorder="1" applyAlignment="1">
      <alignment horizontal="centerContinuous"/>
    </xf>
    <xf numFmtId="164" fontId="6" fillId="0" borderId="0" xfId="1" applyNumberFormat="1" applyBorder="1" applyAlignment="1">
      <alignment horizontal="right"/>
    </xf>
    <xf numFmtId="0" fontId="6" fillId="0" borderId="1" xfId="0" applyFont="1" applyBorder="1"/>
    <xf numFmtId="0" fontId="0" fillId="0" borderId="2" xfId="0" applyBorder="1"/>
    <xf numFmtId="164" fontId="7" fillId="0" borderId="3" xfId="1" applyNumberFormat="1" applyFont="1" applyBorder="1" applyAlignment="1">
      <alignment horizontal="centerContinuous"/>
    </xf>
    <xf numFmtId="0" fontId="7" fillId="0" borderId="5" xfId="0" applyFont="1" applyBorder="1"/>
    <xf numFmtId="164" fontId="6" fillId="0" borderId="0" xfId="1" applyNumberFormat="1" applyBorder="1"/>
    <xf numFmtId="0" fontId="6" fillId="0" borderId="5" xfId="0" applyFont="1" applyBorder="1"/>
    <xf numFmtId="164" fontId="6" fillId="0" borderId="0" xfId="1" applyNumberFormat="1" applyFill="1" applyBorder="1"/>
    <xf numFmtId="0" fontId="6" fillId="0" borderId="7" xfId="0" applyFont="1" applyBorder="1"/>
    <xf numFmtId="0" fontId="0" fillId="0" borderId="8" xfId="0" applyBorder="1"/>
    <xf numFmtId="164" fontId="6" fillId="0" borderId="8" xfId="1" applyNumberFormat="1" applyBorder="1"/>
    <xf numFmtId="0" fontId="6" fillId="0" borderId="0" xfId="0" applyFont="1" applyBorder="1"/>
    <xf numFmtId="0" fontId="7" fillId="0" borderId="1" xfId="0" applyFont="1" applyBorder="1"/>
    <xf numFmtId="164" fontId="6" fillId="0" borderId="2" xfId="1" applyNumberFormat="1" applyBorder="1"/>
    <xf numFmtId="0" fontId="7" fillId="0" borderId="7" xfId="0" applyFont="1" applyBorder="1"/>
    <xf numFmtId="0" fontId="7" fillId="0" borderId="4" xfId="2" applyFont="1" applyFill="1" applyBorder="1" applyAlignment="1">
      <alignment horizontal="centerContinuous"/>
    </xf>
    <xf numFmtId="164" fontId="0" fillId="0" borderId="6" xfId="0" applyNumberFormat="1" applyFill="1" applyBorder="1"/>
    <xf numFmtId="164" fontId="0" fillId="0" borderId="9" xfId="0" applyNumberFormat="1" applyFill="1" applyBorder="1"/>
    <xf numFmtId="164" fontId="6" fillId="0" borderId="6" xfId="1" applyNumberFormat="1" applyFill="1" applyBorder="1"/>
    <xf numFmtId="164" fontId="6" fillId="0" borderId="9" xfId="1" applyNumberFormat="1" applyFill="1" applyBorder="1"/>
    <xf numFmtId="3" fontId="0" fillId="0" borderId="0" xfId="0" applyNumberFormat="1" applyFill="1" applyBorder="1"/>
    <xf numFmtId="39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Border="1" applyAlignment="1">
      <alignment horizontal="centerContinuous"/>
    </xf>
    <xf numFmtId="0" fontId="9" fillId="0" borderId="0" xfId="0" applyFont="1" applyBorder="1"/>
    <xf numFmtId="164" fontId="6" fillId="0" borderId="0" xfId="8" applyNumberFormat="1" applyFont="1" applyFill="1"/>
    <xf numFmtId="164" fontId="4" fillId="0" borderId="0" xfId="8" applyNumberFormat="1" applyFont="1" applyFill="1"/>
    <xf numFmtId="164" fontId="6" fillId="0" borderId="0" xfId="8" applyNumberFormat="1" applyFont="1" applyFill="1"/>
    <xf numFmtId="164" fontId="6" fillId="0" borderId="0" xfId="1" applyNumberFormat="1" applyBorder="1"/>
    <xf numFmtId="164" fontId="6" fillId="0" borderId="0" xfId="1" applyNumberFormat="1" applyBorder="1"/>
    <xf numFmtId="164" fontId="6" fillId="0" borderId="0" xfId="13" applyNumberFormat="1" applyFont="1" applyFill="1"/>
    <xf numFmtId="164" fontId="6" fillId="0" borderId="0" xfId="13" applyNumberFormat="1" applyFont="1" applyFill="1"/>
    <xf numFmtId="164" fontId="6" fillId="0" borderId="0" xfId="13" applyNumberFormat="1" applyFont="1" applyFill="1"/>
    <xf numFmtId="164" fontId="0" fillId="0" borderId="0" xfId="13" applyNumberFormat="1" applyFont="1" applyFill="1"/>
  </cellXfs>
  <cellStyles count="708">
    <cellStyle name="20% - Accent1 2" xfId="104"/>
    <cellStyle name="20% - Accent1 2 2" xfId="105"/>
    <cellStyle name="20% - Accent2 2" xfId="106"/>
    <cellStyle name="20% - Accent2 2 2" xfId="107"/>
    <cellStyle name="20% - Accent3 2" xfId="108"/>
    <cellStyle name="20% - Accent3 2 2" xfId="109"/>
    <cellStyle name="20% - Accent4 2" xfId="110"/>
    <cellStyle name="20% - Accent4 2 2" xfId="111"/>
    <cellStyle name="20% - Accent5 2" xfId="112"/>
    <cellStyle name="20% - Accent5 2 2" xfId="113"/>
    <cellStyle name="20% - Accent6 2" xfId="114"/>
    <cellStyle name="20% - Accent6 2 2" xfId="115"/>
    <cellStyle name="40% - Accent1 2" xfId="116"/>
    <cellStyle name="40% - Accent1 2 2" xfId="117"/>
    <cellStyle name="40% - Accent2 2" xfId="118"/>
    <cellStyle name="40% - Accent3 2" xfId="119"/>
    <cellStyle name="40% - Accent3 2 2" xfId="120"/>
    <cellStyle name="40% - Accent4 2" xfId="121"/>
    <cellStyle name="40% - Accent4 2 2" xfId="122"/>
    <cellStyle name="40% - Accent5 2" xfId="123"/>
    <cellStyle name="40% - Accent5 2 2" xfId="124"/>
    <cellStyle name="40% - Accent6 2" xfId="125"/>
    <cellStyle name="40% - Accent6 2 2" xfId="126"/>
    <cellStyle name="60% - Accent1 2" xfId="127"/>
    <cellStyle name="60% - Accent1 2 2" xfId="128"/>
    <cellStyle name="60% - Accent2 2" xfId="129"/>
    <cellStyle name="60% - Accent3 2" xfId="130"/>
    <cellStyle name="60% - Accent3 2 2" xfId="131"/>
    <cellStyle name="60% - Accent4 2" xfId="132"/>
    <cellStyle name="60% - Accent4 2 2" xfId="133"/>
    <cellStyle name="60% - Accent5 2" xfId="134"/>
    <cellStyle name="60% - Accent5 2 2" xfId="135"/>
    <cellStyle name="60% - Accent6 2" xfId="136"/>
    <cellStyle name="60% - Accent6 2 2" xfId="137"/>
    <cellStyle name="Accent1 - 20%" xfId="16"/>
    <cellStyle name="Accent1 - 40%" xfId="17"/>
    <cellStyle name="Accent1 - 60%" xfId="18"/>
    <cellStyle name="Accent1 2" xfId="138"/>
    <cellStyle name="Accent1 2 2" xfId="139"/>
    <cellStyle name="Accent1 3" xfId="557"/>
    <cellStyle name="Accent1 4" xfId="15"/>
    <cellStyle name="Accent2 - 20%" xfId="20"/>
    <cellStyle name="Accent2 - 40%" xfId="21"/>
    <cellStyle name="Accent2 - 60%" xfId="22"/>
    <cellStyle name="Accent2 2" xfId="140"/>
    <cellStyle name="Accent2 3" xfId="558"/>
    <cellStyle name="Accent2 4" xfId="19"/>
    <cellStyle name="Accent3 - 20%" xfId="24"/>
    <cellStyle name="Accent3 - 40%" xfId="25"/>
    <cellStyle name="Accent3 - 60%" xfId="26"/>
    <cellStyle name="Accent3 2" xfId="141"/>
    <cellStyle name="Accent3 3" xfId="559"/>
    <cellStyle name="Accent3 4" xfId="23"/>
    <cellStyle name="Accent4 - 20%" xfId="28"/>
    <cellStyle name="Accent4 - 40%" xfId="29"/>
    <cellStyle name="Accent4 - 60%" xfId="30"/>
    <cellStyle name="Accent4 2" xfId="142"/>
    <cellStyle name="Accent4 2 2" xfId="143"/>
    <cellStyle name="Accent4 3" xfId="560"/>
    <cellStyle name="Accent4 4" xfId="27"/>
    <cellStyle name="Accent5 - 20%" xfId="32"/>
    <cellStyle name="Accent5 - 40%" xfId="33"/>
    <cellStyle name="Accent5 - 60%" xfId="34"/>
    <cellStyle name="Accent5 2" xfId="144"/>
    <cellStyle name="Accent5 3" xfId="561"/>
    <cellStyle name="Accent5 4" xfId="31"/>
    <cellStyle name="Accent6 - 20%" xfId="36"/>
    <cellStyle name="Accent6 - 40%" xfId="37"/>
    <cellStyle name="Accent6 - 60%" xfId="38"/>
    <cellStyle name="Accent6 2" xfId="145"/>
    <cellStyle name="Accent6 2 2" xfId="146"/>
    <cellStyle name="Accent6 3" xfId="562"/>
    <cellStyle name="Accent6 4" xfId="35"/>
    <cellStyle name="Bad 2" xfId="147"/>
    <cellStyle name="Bad 2 2" xfId="148"/>
    <cellStyle name="Bad 3" xfId="563"/>
    <cellStyle name="Bad 4" xfId="39"/>
    <cellStyle name="Calculation 2" xfId="149"/>
    <cellStyle name="Calculation 2 2" xfId="150"/>
    <cellStyle name="Calculation 3" xfId="564"/>
    <cellStyle name="Calculation 4" xfId="40"/>
    <cellStyle name="Check Cell 2" xfId="151"/>
    <cellStyle name="Check Cell 3" xfId="565"/>
    <cellStyle name="Check Cell 4" xfId="41"/>
    <cellStyle name="Comma" xfId="1" builtinId="3"/>
    <cellStyle name="Comma [0] 2" xfId="152"/>
    <cellStyle name="Comma [0] 2 2" xfId="153"/>
    <cellStyle name="Comma 10" xfId="154"/>
    <cellStyle name="Comma 104" xfId="155"/>
    <cellStyle name="Comma 11" xfId="156"/>
    <cellStyle name="Comma 12" xfId="157"/>
    <cellStyle name="Comma 13" xfId="158"/>
    <cellStyle name="Comma 14" xfId="159"/>
    <cellStyle name="Comma 15" xfId="160"/>
    <cellStyle name="Comma 16" xfId="161"/>
    <cellStyle name="Comma 17" xfId="162"/>
    <cellStyle name="Comma 17 2" xfId="163"/>
    <cellStyle name="Comma 18" xfId="164"/>
    <cellStyle name="Comma 18 2" xfId="165"/>
    <cellStyle name="Comma 18 2 2" xfId="581"/>
    <cellStyle name="Comma 18 2 3" xfId="496"/>
    <cellStyle name="Comma 18 3" xfId="166"/>
    <cellStyle name="Comma 18 4" xfId="167"/>
    <cellStyle name="Comma 18 4 2" xfId="582"/>
    <cellStyle name="Comma 18 4 3" xfId="497"/>
    <cellStyle name="Comma 18 5" xfId="580"/>
    <cellStyle name="Comma 18 6" xfId="495"/>
    <cellStyle name="Comma 19" xfId="168"/>
    <cellStyle name="Comma 19 2" xfId="583"/>
    <cellStyle name="Comma 19 3" xfId="498"/>
    <cellStyle name="Comma 2" xfId="3"/>
    <cellStyle name="Comma 2 2" xfId="170"/>
    <cellStyle name="Comma 2 2 2" xfId="171"/>
    <cellStyle name="Comma 2 2 2 2" xfId="172"/>
    <cellStyle name="Comma 2 2 2 2 2" xfId="584"/>
    <cellStyle name="Comma 2 2 2 2 3" xfId="499"/>
    <cellStyle name="Comma 2 2 3" xfId="173"/>
    <cellStyle name="Comma 2 3" xfId="174"/>
    <cellStyle name="Comma 2 4" xfId="665"/>
    <cellStyle name="Comma 2 5" xfId="169"/>
    <cellStyle name="Comma 20" xfId="175"/>
    <cellStyle name="Comma 21" xfId="176"/>
    <cellStyle name="Comma 22" xfId="177"/>
    <cellStyle name="Comma 23" xfId="178"/>
    <cellStyle name="Comma 24" xfId="179"/>
    <cellStyle name="Comma 25" xfId="180"/>
    <cellStyle name="Comma 26" xfId="181"/>
    <cellStyle name="Comma 26 2" xfId="585"/>
    <cellStyle name="Comma 26 3" xfId="500"/>
    <cellStyle name="Comma 27" xfId="182"/>
    <cellStyle name="Comma 28" xfId="102"/>
    <cellStyle name="Comma 28 2" xfId="579"/>
    <cellStyle name="Comma 28 3" xfId="494"/>
    <cellStyle name="Comma 29" xfId="98"/>
    <cellStyle name="Comma 3" xfId="8"/>
    <cellStyle name="Comma 3 2" xfId="184"/>
    <cellStyle name="Comma 3 2 2" xfId="185"/>
    <cellStyle name="Comma 3 3" xfId="186"/>
    <cellStyle name="Comma 3 4" xfId="187"/>
    <cellStyle name="Comma 3 5" xfId="183"/>
    <cellStyle name="Comma 30" xfId="639"/>
    <cellStyle name="Comma 31" xfId="666"/>
    <cellStyle name="Comma 32" xfId="667"/>
    <cellStyle name="Comma 33" xfId="668"/>
    <cellStyle name="Comma 34" xfId="554"/>
    <cellStyle name="Comma 35" xfId="492"/>
    <cellStyle name="Comma 4" xfId="13"/>
    <cellStyle name="Comma 4 2" xfId="189"/>
    <cellStyle name="Comma 4 3" xfId="188"/>
    <cellStyle name="Comma 5" xfId="190"/>
    <cellStyle name="Comma 5 2" xfId="191"/>
    <cellStyle name="Comma 6" xfId="192"/>
    <cellStyle name="Comma 6 2" xfId="193"/>
    <cellStyle name="Comma 6 2 2" xfId="194"/>
    <cellStyle name="Comma 6 2 2 2" xfId="587"/>
    <cellStyle name="Comma 6 2 2 3" xfId="502"/>
    <cellStyle name="Comma 6 2 3" xfId="586"/>
    <cellStyle name="Comma 6 2 4" xfId="501"/>
    <cellStyle name="Comma 6 3" xfId="195"/>
    <cellStyle name="Comma 6 3 2" xfId="196"/>
    <cellStyle name="Comma 6 3 2 2" xfId="589"/>
    <cellStyle name="Comma 6 3 2 3" xfId="504"/>
    <cellStyle name="Comma 6 3 3" xfId="197"/>
    <cellStyle name="Comma 6 3 3 2" xfId="590"/>
    <cellStyle name="Comma 6 3 3 3" xfId="505"/>
    <cellStyle name="Comma 6 3 4" xfId="588"/>
    <cellStyle name="Comma 6 3 5" xfId="503"/>
    <cellStyle name="Comma 6 4" xfId="198"/>
    <cellStyle name="Comma 6 5" xfId="199"/>
    <cellStyle name="Comma 6 5 2" xfId="591"/>
    <cellStyle name="Comma 6 5 3" xfId="506"/>
    <cellStyle name="Comma 6 6" xfId="200"/>
    <cellStyle name="Comma 6 6 2" xfId="592"/>
    <cellStyle name="Comma 6 6 3" xfId="507"/>
    <cellStyle name="Comma 7" xfId="201"/>
    <cellStyle name="Comma 8" xfId="202"/>
    <cellStyle name="Comma 8 2" xfId="203"/>
    <cellStyle name="Comma 8 2 2" xfId="204"/>
    <cellStyle name="Comma 8 2 2 2" xfId="595"/>
    <cellStyle name="Comma 8 2 2 3" xfId="510"/>
    <cellStyle name="Comma 8 2 3" xfId="594"/>
    <cellStyle name="Comma 8 2 4" xfId="509"/>
    <cellStyle name="Comma 8 3" xfId="205"/>
    <cellStyle name="Comma 8 3 2" xfId="596"/>
    <cellStyle name="Comma 8 3 3" xfId="511"/>
    <cellStyle name="Comma 8 4" xfId="593"/>
    <cellStyle name="Comma 8 5" xfId="508"/>
    <cellStyle name="Comma 9" xfId="206"/>
    <cellStyle name="Comma0" xfId="207"/>
    <cellStyle name="Currency [0] 2" xfId="208"/>
    <cellStyle name="Currency [0] 2 2" xfId="209"/>
    <cellStyle name="Currency 10" xfId="210"/>
    <cellStyle name="Currency 11" xfId="211"/>
    <cellStyle name="Currency 12" xfId="212"/>
    <cellStyle name="Currency 13" xfId="213"/>
    <cellStyle name="Currency 14" xfId="214"/>
    <cellStyle name="Currency 15" xfId="215"/>
    <cellStyle name="Currency 15 2" xfId="216"/>
    <cellStyle name="Currency 16" xfId="217"/>
    <cellStyle name="Currency 16 2" xfId="218"/>
    <cellStyle name="Currency 16 2 2" xfId="219"/>
    <cellStyle name="Currency 16 2 2 2" xfId="599"/>
    <cellStyle name="Currency 16 2 2 3" xfId="514"/>
    <cellStyle name="Currency 16 2 3" xfId="220"/>
    <cellStyle name="Currency 16 2 3 2" xfId="600"/>
    <cellStyle name="Currency 16 2 3 3" xfId="515"/>
    <cellStyle name="Currency 16 2 4" xfId="598"/>
    <cellStyle name="Currency 16 2 5" xfId="513"/>
    <cellStyle name="Currency 16 3" xfId="221"/>
    <cellStyle name="Currency 16 3 2" xfId="601"/>
    <cellStyle name="Currency 16 3 3" xfId="516"/>
    <cellStyle name="Currency 16 4" xfId="222"/>
    <cellStyle name="Currency 16 4 2" xfId="602"/>
    <cellStyle name="Currency 16 4 3" xfId="517"/>
    <cellStyle name="Currency 16 5" xfId="597"/>
    <cellStyle name="Currency 16 6" xfId="512"/>
    <cellStyle name="Currency 17" xfId="223"/>
    <cellStyle name="Currency 18" xfId="224"/>
    <cellStyle name="Currency 19" xfId="225"/>
    <cellStyle name="Currency 2" xfId="226"/>
    <cellStyle name="Currency 2 2" xfId="227"/>
    <cellStyle name="Currency 2 2 2" xfId="228"/>
    <cellStyle name="Currency 2 3" xfId="229"/>
    <cellStyle name="Currency 20" xfId="230"/>
    <cellStyle name="Currency 21" xfId="231"/>
    <cellStyle name="Currency 22" xfId="232"/>
    <cellStyle name="Currency 23" xfId="233"/>
    <cellStyle name="Currency 24" xfId="234"/>
    <cellStyle name="Currency 24 2" xfId="603"/>
    <cellStyle name="Currency 24 3" xfId="518"/>
    <cellStyle name="Currency 3" xfId="235"/>
    <cellStyle name="Currency 3 2" xfId="236"/>
    <cellStyle name="Currency 3 2 2" xfId="237"/>
    <cellStyle name="Currency 3 3" xfId="238"/>
    <cellStyle name="Currency 4" xfId="239"/>
    <cellStyle name="Currency 4 2" xfId="240"/>
    <cellStyle name="Currency 4 3" xfId="241"/>
    <cellStyle name="Currency 5" xfId="242"/>
    <cellStyle name="Currency 6" xfId="243"/>
    <cellStyle name="Currency 7" xfId="244"/>
    <cellStyle name="Currency 8" xfId="245"/>
    <cellStyle name="Currency 8 2" xfId="246"/>
    <cellStyle name="Currency 8 2 2" xfId="605"/>
    <cellStyle name="Currency 8 2 3" xfId="520"/>
    <cellStyle name="Currency 8 3" xfId="247"/>
    <cellStyle name="Currency 8 3 2" xfId="606"/>
    <cellStyle name="Currency 8 3 3" xfId="521"/>
    <cellStyle name="Currency 8 4" xfId="604"/>
    <cellStyle name="Currency 8 5" xfId="519"/>
    <cellStyle name="Currency 9" xfId="248"/>
    <cellStyle name="Currency0" xfId="249"/>
    <cellStyle name="Date" xfId="250"/>
    <cellStyle name="Emphasis 1" xfId="42"/>
    <cellStyle name="Emphasis 2" xfId="43"/>
    <cellStyle name="Emphasis 3" xfId="44"/>
    <cellStyle name="Explanatory Text 2" xfId="251"/>
    <cellStyle name="Fixed" xfId="252"/>
    <cellStyle name="Good 2" xfId="253"/>
    <cellStyle name="Good 2 2" xfId="254"/>
    <cellStyle name="Good 2 3" xfId="641"/>
    <cellStyle name="Good 3" xfId="467"/>
    <cellStyle name="Good 4" xfId="566"/>
    <cellStyle name="Good 5" xfId="45"/>
    <cellStyle name="Header1" xfId="255"/>
    <cellStyle name="Header2" xfId="256"/>
    <cellStyle name="Heading 1 2" xfId="257"/>
    <cellStyle name="Heading 1 3" xfId="258"/>
    <cellStyle name="Heading 1 4" xfId="259"/>
    <cellStyle name="Heading 1 5" xfId="567"/>
    <cellStyle name="Heading 1 6" xfId="46"/>
    <cellStyle name="Heading 2 2" xfId="260"/>
    <cellStyle name="Heading 2 3" xfId="261"/>
    <cellStyle name="Heading 2 4" xfId="262"/>
    <cellStyle name="Heading 2 5" xfId="568"/>
    <cellStyle name="Heading 2 6" xfId="47"/>
    <cellStyle name="Heading 3 2" xfId="263"/>
    <cellStyle name="Heading 3 3" xfId="264"/>
    <cellStyle name="Heading 3 4" xfId="569"/>
    <cellStyle name="Heading 3 5" xfId="48"/>
    <cellStyle name="Heading 4 2" xfId="265"/>
    <cellStyle name="Heading 4 3" xfId="266"/>
    <cellStyle name="Heading 4 4" xfId="570"/>
    <cellStyle name="Heading 4 5" xfId="49"/>
    <cellStyle name="Hyperlink 2" xfId="267"/>
    <cellStyle name="Input 2" xfId="268"/>
    <cellStyle name="Input 3" xfId="571"/>
    <cellStyle name="Input 4" xfId="50"/>
    <cellStyle name="Linked Cell 2" xfId="269"/>
    <cellStyle name="Linked Cell 3" xfId="270"/>
    <cellStyle name="Linked Cell 4" xfId="572"/>
    <cellStyle name="Linked Cell 5" xfId="51"/>
    <cellStyle name="Neutral 2" xfId="271"/>
    <cellStyle name="Neutral 2 2" xfId="272"/>
    <cellStyle name="Neutral 2 3" xfId="642"/>
    <cellStyle name="Neutral 3" xfId="468"/>
    <cellStyle name="Neutral 4" xfId="573"/>
    <cellStyle name="Neutral 5" xfId="52"/>
    <cellStyle name="Normal" xfId="0" builtinId="0"/>
    <cellStyle name="Normal 10" xfId="273"/>
    <cellStyle name="Normal 11" xfId="274"/>
    <cellStyle name="Normal 11 2" xfId="275"/>
    <cellStyle name="Normal 11 2 2" xfId="608"/>
    <cellStyle name="Normal 11 2 3" xfId="523"/>
    <cellStyle name="Normal 11 3" xfId="607"/>
    <cellStyle name="Normal 11 4" xfId="522"/>
    <cellStyle name="Normal 12" xfId="276"/>
    <cellStyle name="Normal 12 2" xfId="609"/>
    <cellStyle name="Normal 12 3" xfId="524"/>
    <cellStyle name="Normal 13" xfId="277"/>
    <cellStyle name="Normal 13 2" xfId="610"/>
    <cellStyle name="Normal 13 3" xfId="525"/>
    <cellStyle name="Normal 14" xfId="278"/>
    <cellStyle name="Normal 14 2" xfId="611"/>
    <cellStyle name="Normal 14 3" xfId="526"/>
    <cellStyle name="Normal 15" xfId="279"/>
    <cellStyle name="Normal 16" xfId="100"/>
    <cellStyle name="Normal 16 2" xfId="578"/>
    <cellStyle name="Normal 16 3" xfId="493"/>
    <cellStyle name="Normal 17" xfId="97"/>
    <cellStyle name="Normal 18" xfId="466"/>
    <cellStyle name="Normal 19" xfId="280"/>
    <cellStyle name="Normal 19 2" xfId="612"/>
    <cellStyle name="Normal 19 3" xfId="527"/>
    <cellStyle name="Normal 2" xfId="4"/>
    <cellStyle name="Normal 2 13" xfId="281"/>
    <cellStyle name="Normal 2 2" xfId="282"/>
    <cellStyle name="Normal 2 2 2" xfId="283"/>
    <cellStyle name="Normal 2 2 2 2" xfId="284"/>
    <cellStyle name="Normal 2 2 3" xfId="285"/>
    <cellStyle name="Normal 2 2 4" xfId="286"/>
    <cellStyle name="Normal 2 3" xfId="287"/>
    <cellStyle name="Normal 2 3 2" xfId="288"/>
    <cellStyle name="Normal 2 4" xfId="289"/>
    <cellStyle name="Normal 2 5" xfId="290"/>
    <cellStyle name="Normal 2 6" xfId="291"/>
    <cellStyle name="Normal 2 7" xfId="640"/>
    <cellStyle name="Normal 2 8" xfId="103"/>
    <cellStyle name="Normal 20" xfId="556"/>
    <cellStyle name="Normal 21" xfId="555"/>
    <cellStyle name="Normal 22" xfId="14"/>
    <cellStyle name="Normal 25 2" xfId="292"/>
    <cellStyle name="Normal 25 2 2" xfId="613"/>
    <cellStyle name="Normal 25 2 3" xfId="528"/>
    <cellStyle name="Normal 3" xfId="5"/>
    <cellStyle name="Normal 3 2" xfId="11"/>
    <cellStyle name="Normal 3 2 2" xfId="295"/>
    <cellStyle name="Normal 3 2 2 2" xfId="296"/>
    <cellStyle name="Normal 3 2 2 2 2" xfId="615"/>
    <cellStyle name="Normal 3 2 2 2 3" xfId="530"/>
    <cellStyle name="Normal 3 2 2 3" xfId="614"/>
    <cellStyle name="Normal 3 2 2 4" xfId="529"/>
    <cellStyle name="Normal 3 2 3" xfId="294"/>
    <cellStyle name="Normal 3 3" xfId="297"/>
    <cellStyle name="Normal 3 3 2" xfId="298"/>
    <cellStyle name="Normal 3 4" xfId="293"/>
    <cellStyle name="Normal 3_1" xfId="299"/>
    <cellStyle name="Normal 4" xfId="7"/>
    <cellStyle name="Normal 4 2" xfId="301"/>
    <cellStyle name="Normal 4 2 2" xfId="99"/>
    <cellStyle name="Normal 4 2 3" xfId="302"/>
    <cellStyle name="Normal 4 2 3 2" xfId="303"/>
    <cellStyle name="Normal 4 2 3 2 2" xfId="617"/>
    <cellStyle name="Normal 4 2 3 2 3" xfId="532"/>
    <cellStyle name="Normal 4 2 3 3" xfId="616"/>
    <cellStyle name="Normal 4 2 3 4" xfId="531"/>
    <cellStyle name="Normal 4 2 4" xfId="304"/>
    <cellStyle name="Normal 4 2 4 2" xfId="305"/>
    <cellStyle name="Normal 4 2 4 2 2" xfId="619"/>
    <cellStyle name="Normal 4 2 4 2 3" xfId="534"/>
    <cellStyle name="Normal 4 2 4 3" xfId="306"/>
    <cellStyle name="Normal 4 2 4 3 2" xfId="620"/>
    <cellStyle name="Normal 4 2 4 3 3" xfId="535"/>
    <cellStyle name="Normal 4 2 4 4" xfId="618"/>
    <cellStyle name="Normal 4 2 4 5" xfId="533"/>
    <cellStyle name="Normal 4 2 5" xfId="307"/>
    <cellStyle name="Normal 4 2 5 2" xfId="621"/>
    <cellStyle name="Normal 4 2 5 3" xfId="536"/>
    <cellStyle name="Normal 4 2 6" xfId="308"/>
    <cellStyle name="Normal 4 2 6 2" xfId="622"/>
    <cellStyle name="Normal 4 2 6 3" xfId="537"/>
    <cellStyle name="Normal 4 3" xfId="309"/>
    <cellStyle name="Normal 4 4" xfId="310"/>
    <cellStyle name="Normal 4 4 2" xfId="623"/>
    <cellStyle name="Normal 4 4 3" xfId="538"/>
    <cellStyle name="Normal 4 5" xfId="311"/>
    <cellStyle name="Normal 4 5 2" xfId="624"/>
    <cellStyle name="Normal 4 5 3" xfId="539"/>
    <cellStyle name="Normal 4 6" xfId="300"/>
    <cellStyle name="Normal 5" xfId="12"/>
    <cellStyle name="Normal 5 2" xfId="313"/>
    <cellStyle name="Normal 5 2 2" xfId="314"/>
    <cellStyle name="Normal 5 3" xfId="315"/>
    <cellStyle name="Normal 5 3 2" xfId="316"/>
    <cellStyle name="Normal 5 3 2 2" xfId="625"/>
    <cellStyle name="Normal 5 3 2 3" xfId="540"/>
    <cellStyle name="Normal 5 4" xfId="312"/>
    <cellStyle name="Normal 52 2" xfId="317"/>
    <cellStyle name="Normal 6" xfId="318"/>
    <cellStyle name="Normal 6 2" xfId="101"/>
    <cellStyle name="Normal 7" xfId="319"/>
    <cellStyle name="Normal 7 2" xfId="320"/>
    <cellStyle name="Normal 7 2 2" xfId="321"/>
    <cellStyle name="Normal 7 2 2 2" xfId="627"/>
    <cellStyle name="Normal 7 2 2 3" xfId="542"/>
    <cellStyle name="Normal 7 2 3" xfId="322"/>
    <cellStyle name="Normal 7 2 3 2" xfId="628"/>
    <cellStyle name="Normal 7 2 3 3" xfId="543"/>
    <cellStyle name="Normal 7 2 4" xfId="626"/>
    <cellStyle name="Normal 7 2 5" xfId="541"/>
    <cellStyle name="Normal 7 3" xfId="323"/>
    <cellStyle name="Normal 7 4" xfId="324"/>
    <cellStyle name="Normal 8" xfId="325"/>
    <cellStyle name="Normal 9" xfId="326"/>
    <cellStyle name="Normal 9 2" xfId="327"/>
    <cellStyle name="Normal_AllinCoreRecalculated2" xfId="2"/>
    <cellStyle name="Note 2" xfId="328"/>
    <cellStyle name="Note 2 2" xfId="329"/>
    <cellStyle name="Note 3" xfId="574"/>
    <cellStyle name="Note 4" xfId="53"/>
    <cellStyle name="Output 2" xfId="330"/>
    <cellStyle name="Output 2 2" xfId="331"/>
    <cellStyle name="Output 3" xfId="575"/>
    <cellStyle name="Output 4" xfId="54"/>
    <cellStyle name="Percent 10" xfId="669"/>
    <cellStyle name="Percent 2" xfId="332"/>
    <cellStyle name="Percent 2 2" xfId="333"/>
    <cellStyle name="Percent 2 2 2" xfId="334"/>
    <cellStyle name="Percent 2 3" xfId="335"/>
    <cellStyle name="Percent 3" xfId="336"/>
    <cellStyle name="Percent 3 2" xfId="337"/>
    <cellStyle name="Percent 3 2 2" xfId="338"/>
    <cellStyle name="Percent 3 3" xfId="339"/>
    <cellStyle name="Percent 3 4" xfId="340"/>
    <cellStyle name="Percent 4" xfId="341"/>
    <cellStyle name="Percent 4 2" xfId="342"/>
    <cellStyle name="Percent 5" xfId="343"/>
    <cellStyle name="Percent 6" xfId="344"/>
    <cellStyle name="Percent 6 2" xfId="345"/>
    <cellStyle name="Percent 6 2 2" xfId="346"/>
    <cellStyle name="Percent 6 2 2 2" xfId="631"/>
    <cellStyle name="Percent 6 2 2 3" xfId="546"/>
    <cellStyle name="Percent 6 2 3" xfId="630"/>
    <cellStyle name="Percent 6 2 4" xfId="545"/>
    <cellStyle name="Percent 6 3" xfId="347"/>
    <cellStyle name="Percent 6 3 2" xfId="348"/>
    <cellStyle name="Percent 6 3 2 2" xfId="633"/>
    <cellStyle name="Percent 6 3 2 3" xfId="548"/>
    <cellStyle name="Percent 6 3 3" xfId="349"/>
    <cellStyle name="Percent 6 3 3 2" xfId="634"/>
    <cellStyle name="Percent 6 3 3 3" xfId="549"/>
    <cellStyle name="Percent 6 3 4" xfId="632"/>
    <cellStyle name="Percent 6 3 5" xfId="547"/>
    <cellStyle name="Percent 6 4" xfId="350"/>
    <cellStyle name="Percent 6 4 2" xfId="635"/>
    <cellStyle name="Percent 6 4 3" xfId="550"/>
    <cellStyle name="Percent 6 5" xfId="351"/>
    <cellStyle name="Percent 6 5 2" xfId="636"/>
    <cellStyle name="Percent 6 5 3" xfId="551"/>
    <cellStyle name="Percent 6 6" xfId="629"/>
    <cellStyle name="Percent 6 7" xfId="544"/>
    <cellStyle name="Percent 7" xfId="352"/>
    <cellStyle name="Percent 8" xfId="353"/>
    <cellStyle name="Percent 8 2" xfId="637"/>
    <cellStyle name="Percent 8 3" xfId="552"/>
    <cellStyle name="Percent 9" xfId="354"/>
    <cellStyle name="Percent 9 2" xfId="638"/>
    <cellStyle name="Percent 9 3" xfId="553"/>
    <cellStyle name="PSChar" xfId="355"/>
    <cellStyle name="PSChar 2" xfId="356"/>
    <cellStyle name="PSDate" xfId="357"/>
    <cellStyle name="PSDec" xfId="358"/>
    <cellStyle name="PSHeading" xfId="359"/>
    <cellStyle name="PSHeading 2" xfId="360"/>
    <cellStyle name="PSInt" xfId="361"/>
    <cellStyle name="PSSpacer" xfId="362"/>
    <cellStyle name="PSSpacer 2" xfId="363"/>
    <cellStyle name="SAPBEXaggData" xfId="10"/>
    <cellStyle name="SAPBEXaggData 2" xfId="365"/>
    <cellStyle name="SAPBEXaggData 2 2" xfId="643"/>
    <cellStyle name="SAPBEXaggData 3" xfId="364"/>
    <cellStyle name="SAPBEXaggData 4" xfId="469"/>
    <cellStyle name="SAPBEXaggDataEmph" xfId="55"/>
    <cellStyle name="SAPBEXaggDataEmph 2" xfId="367"/>
    <cellStyle name="SAPBEXaggDataEmph 3" xfId="366"/>
    <cellStyle name="SAPBEXaggItem" xfId="56"/>
    <cellStyle name="SAPBEXaggItem 2" xfId="369"/>
    <cellStyle name="SAPBEXaggItem 2 2" xfId="644"/>
    <cellStyle name="SAPBEXaggItem 3" xfId="368"/>
    <cellStyle name="SAPBEXaggItem 4" xfId="470"/>
    <cellStyle name="SAPBEXaggItemX" xfId="57"/>
    <cellStyle name="SAPBEXaggItemX 2" xfId="371"/>
    <cellStyle name="SAPBEXaggItemX 3" xfId="370"/>
    <cellStyle name="SAPBEXchaText" xfId="58"/>
    <cellStyle name="SAPBEXchaText 2" xfId="373"/>
    <cellStyle name="SAPBEXchaText 2 2" xfId="645"/>
    <cellStyle name="SAPBEXchaText 3" xfId="374"/>
    <cellStyle name="SAPBEXchaText 4" xfId="372"/>
    <cellStyle name="SAPBEXchaText 5" xfId="471"/>
    <cellStyle name="SAPBEXexcBad7" xfId="59"/>
    <cellStyle name="SAPBEXexcBad7 2" xfId="376"/>
    <cellStyle name="SAPBEXexcBad7 2 2" xfId="646"/>
    <cellStyle name="SAPBEXexcBad7 3" xfId="375"/>
    <cellStyle name="SAPBEXexcBad7 4" xfId="472"/>
    <cellStyle name="SAPBEXexcBad8" xfId="60"/>
    <cellStyle name="SAPBEXexcBad8 2" xfId="378"/>
    <cellStyle name="SAPBEXexcBad8 2 2" xfId="647"/>
    <cellStyle name="SAPBEXexcBad8 3" xfId="377"/>
    <cellStyle name="SAPBEXexcBad8 4" xfId="473"/>
    <cellStyle name="SAPBEXexcBad9" xfId="61"/>
    <cellStyle name="SAPBEXexcBad9 2" xfId="380"/>
    <cellStyle name="SAPBEXexcBad9 2 2" xfId="648"/>
    <cellStyle name="SAPBEXexcBad9 3" xfId="379"/>
    <cellStyle name="SAPBEXexcBad9 4" xfId="474"/>
    <cellStyle name="SAPBEXexcCritical4" xfId="62"/>
    <cellStyle name="SAPBEXexcCritical4 2" xfId="382"/>
    <cellStyle name="SAPBEXexcCritical4 2 2" xfId="649"/>
    <cellStyle name="SAPBEXexcCritical4 3" xfId="381"/>
    <cellStyle name="SAPBEXexcCritical4 4" xfId="475"/>
    <cellStyle name="SAPBEXexcCritical5" xfId="63"/>
    <cellStyle name="SAPBEXexcCritical5 2" xfId="384"/>
    <cellStyle name="SAPBEXexcCritical5 2 2" xfId="650"/>
    <cellStyle name="SAPBEXexcCritical5 3" xfId="383"/>
    <cellStyle name="SAPBEXexcCritical5 4" xfId="476"/>
    <cellStyle name="SAPBEXexcCritical6" xfId="64"/>
    <cellStyle name="SAPBEXexcCritical6 2" xfId="386"/>
    <cellStyle name="SAPBEXexcCritical6 2 2" xfId="651"/>
    <cellStyle name="SAPBEXexcCritical6 3" xfId="385"/>
    <cellStyle name="SAPBEXexcCritical6 4" xfId="477"/>
    <cellStyle name="SAPBEXexcGood1" xfId="65"/>
    <cellStyle name="SAPBEXexcGood1 2" xfId="388"/>
    <cellStyle name="SAPBEXexcGood1 2 2" xfId="652"/>
    <cellStyle name="SAPBEXexcGood1 3" xfId="387"/>
    <cellStyle name="SAPBEXexcGood1 4" xfId="478"/>
    <cellStyle name="SAPBEXexcGood2" xfId="66"/>
    <cellStyle name="SAPBEXexcGood2 2" xfId="390"/>
    <cellStyle name="SAPBEXexcGood2 2 2" xfId="653"/>
    <cellStyle name="SAPBEXexcGood2 3" xfId="389"/>
    <cellStyle name="SAPBEXexcGood2 4" xfId="479"/>
    <cellStyle name="SAPBEXexcGood3" xfId="67"/>
    <cellStyle name="SAPBEXexcGood3 2" xfId="392"/>
    <cellStyle name="SAPBEXexcGood3 2 2" xfId="654"/>
    <cellStyle name="SAPBEXexcGood3 3" xfId="391"/>
    <cellStyle name="SAPBEXexcGood3 4" xfId="480"/>
    <cellStyle name="SAPBEXfilterDrill" xfId="68"/>
    <cellStyle name="SAPBEXfilterDrill 2" xfId="394"/>
    <cellStyle name="SAPBEXfilterDrill 2 2" xfId="655"/>
    <cellStyle name="SAPBEXfilterDrill 3" xfId="393"/>
    <cellStyle name="SAPBEXfilterDrill 4" xfId="481"/>
    <cellStyle name="SAPBEXfilterItem" xfId="69"/>
    <cellStyle name="SAPBEXfilterItem 2" xfId="396"/>
    <cellStyle name="SAPBEXfilterItem 3" xfId="395"/>
    <cellStyle name="SAPBEXfilterText" xfId="70"/>
    <cellStyle name="SAPBEXfilterText 2" xfId="398"/>
    <cellStyle name="SAPBEXfilterText 3" xfId="397"/>
    <cellStyle name="SAPBEXfilterText_1" xfId="399"/>
    <cellStyle name="SAPBEXformats" xfId="71"/>
    <cellStyle name="SAPBEXformats 2" xfId="401"/>
    <cellStyle name="SAPBEXformats 2 2" xfId="656"/>
    <cellStyle name="SAPBEXformats 3" xfId="402"/>
    <cellStyle name="SAPBEXformats 4" xfId="400"/>
    <cellStyle name="SAPBEXformats 5" xfId="482"/>
    <cellStyle name="SAPBEXheaderItem" xfId="72"/>
    <cellStyle name="SAPBEXheaderItem 2" xfId="404"/>
    <cellStyle name="SAPBEXheaderItem 2 2" xfId="405"/>
    <cellStyle name="SAPBEXheaderItem 2 3" xfId="657"/>
    <cellStyle name="SAPBEXheaderItem 3" xfId="406"/>
    <cellStyle name="SAPBEXheaderItem 4" xfId="403"/>
    <cellStyle name="SAPBEXheaderItem 5" xfId="483"/>
    <cellStyle name="SAPBEXheaderItem_1" xfId="407"/>
    <cellStyle name="SAPBEXheaderText" xfId="73"/>
    <cellStyle name="SAPBEXheaderText 2" xfId="409"/>
    <cellStyle name="SAPBEXheaderText 2 2" xfId="410"/>
    <cellStyle name="SAPBEXheaderText 2 3" xfId="658"/>
    <cellStyle name="SAPBEXheaderText 3" xfId="411"/>
    <cellStyle name="SAPBEXheaderText 4" xfId="408"/>
    <cellStyle name="SAPBEXheaderText 5" xfId="484"/>
    <cellStyle name="SAPBEXheaderText_1" xfId="412"/>
    <cellStyle name="SAPBEXHLevel0" xfId="74"/>
    <cellStyle name="SAPBEXHLevel0 2" xfId="414"/>
    <cellStyle name="SAPBEXHLevel0 2 2" xfId="659"/>
    <cellStyle name="SAPBEXHLevel0 3" xfId="415"/>
    <cellStyle name="SAPBEXHLevel0 4" xfId="413"/>
    <cellStyle name="SAPBEXHLevel0 5" xfId="485"/>
    <cellStyle name="SAPBEXHLevel0X" xfId="75"/>
    <cellStyle name="SAPBEXHLevel0X 2" xfId="417"/>
    <cellStyle name="SAPBEXHLevel0X 3" xfId="418"/>
    <cellStyle name="SAPBEXHLevel0X 4" xfId="416"/>
    <cellStyle name="SAPBEXHLevel1" xfId="76"/>
    <cellStyle name="SAPBEXHLevel1 2" xfId="420"/>
    <cellStyle name="SAPBEXHLevel1 2 2" xfId="660"/>
    <cellStyle name="SAPBEXHLevel1 3" xfId="421"/>
    <cellStyle name="SAPBEXHLevel1 4" xfId="419"/>
    <cellStyle name="SAPBEXHLevel1 5" xfId="486"/>
    <cellStyle name="SAPBEXHLevel1X" xfId="77"/>
    <cellStyle name="SAPBEXHLevel1X 2" xfId="423"/>
    <cellStyle name="SAPBEXHLevel1X 3" xfId="424"/>
    <cellStyle name="SAPBEXHLevel1X 4" xfId="422"/>
    <cellStyle name="SAPBEXHLevel2" xfId="78"/>
    <cellStyle name="SAPBEXHLevel2 2" xfId="426"/>
    <cellStyle name="SAPBEXHLevel2 2 2" xfId="661"/>
    <cellStyle name="SAPBEXHLevel2 3" xfId="427"/>
    <cellStyle name="SAPBEXHLevel2 4" xfId="425"/>
    <cellStyle name="SAPBEXHLevel2 5" xfId="487"/>
    <cellStyle name="SAPBEXHLevel2X" xfId="79"/>
    <cellStyle name="SAPBEXHLevel2X 2" xfId="429"/>
    <cellStyle name="SAPBEXHLevel2X 3" xfId="430"/>
    <cellStyle name="SAPBEXHLevel2X 4" xfId="428"/>
    <cellStyle name="SAPBEXHLevel3" xfId="80"/>
    <cellStyle name="SAPBEXHLevel3 2" xfId="432"/>
    <cellStyle name="SAPBEXHLevel3 2 2" xfId="662"/>
    <cellStyle name="SAPBEXHLevel3 3" xfId="433"/>
    <cellStyle name="SAPBEXHLevel3 4" xfId="431"/>
    <cellStyle name="SAPBEXHLevel3 5" xfId="488"/>
    <cellStyle name="SAPBEXHLevel3X" xfId="81"/>
    <cellStyle name="SAPBEXHLevel3X 2" xfId="435"/>
    <cellStyle name="SAPBEXHLevel3X 3" xfId="436"/>
    <cellStyle name="SAPBEXHLevel3X 4" xfId="434"/>
    <cellStyle name="SAPBEXinputData" xfId="82"/>
    <cellStyle name="SAPBEXItemHeader" xfId="83"/>
    <cellStyle name="SAPBEXresData" xfId="84"/>
    <cellStyle name="SAPBEXresData 2" xfId="438"/>
    <cellStyle name="SAPBEXresData 3" xfId="437"/>
    <cellStyle name="SAPBEXresDataEmph" xfId="85"/>
    <cellStyle name="SAPBEXresDataEmph 2" xfId="440"/>
    <cellStyle name="SAPBEXresDataEmph 3" xfId="439"/>
    <cellStyle name="SAPBEXresItem" xfId="86"/>
    <cellStyle name="SAPBEXresItem 2" xfId="442"/>
    <cellStyle name="SAPBEXresItem 3" xfId="441"/>
    <cellStyle name="SAPBEXresItemX" xfId="87"/>
    <cellStyle name="SAPBEXresItemX 2" xfId="444"/>
    <cellStyle name="SAPBEXresItemX 3" xfId="443"/>
    <cellStyle name="SAPBEXstdData" xfId="6"/>
    <cellStyle name="SAPBEXstdData 2" xfId="446"/>
    <cellStyle name="SAPBEXstdData 2 2" xfId="663"/>
    <cellStyle name="SAPBEXstdData 3" xfId="445"/>
    <cellStyle name="SAPBEXstdData 4" xfId="489"/>
    <cellStyle name="SAPBEXstdDataEmph" xfId="88"/>
    <cellStyle name="SAPBEXstdDataEmph 2" xfId="448"/>
    <cellStyle name="SAPBEXstdDataEmph 3" xfId="447"/>
    <cellStyle name="SAPBEXstdItem" xfId="89"/>
    <cellStyle name="SAPBEXstdItem 2" xfId="450"/>
    <cellStyle name="SAPBEXstdItem 2 2" xfId="664"/>
    <cellStyle name="SAPBEXstdItem 3" xfId="451"/>
    <cellStyle name="SAPBEXstdItem 4" xfId="449"/>
    <cellStyle name="SAPBEXstdItem 5" xfId="490"/>
    <cellStyle name="SAPBEXstdItemX" xfId="90"/>
    <cellStyle name="SAPBEXstdItemX 2" xfId="453"/>
    <cellStyle name="SAPBEXstdItemX 3" xfId="454"/>
    <cellStyle name="SAPBEXstdItemX 4" xfId="452"/>
    <cellStyle name="SAPBEXtitle" xfId="91"/>
    <cellStyle name="SAPBEXtitle 2" xfId="456"/>
    <cellStyle name="SAPBEXtitle 3" xfId="455"/>
    <cellStyle name="SAPBEXunassignedItem" xfId="92"/>
    <cellStyle name="SAPBEXunassignedItem 2" xfId="491"/>
    <cellStyle name="SAPBEXundefined" xfId="93"/>
    <cellStyle name="SAPBEXundefined 2" xfId="458"/>
    <cellStyle name="SAPBEXundefined 3" xfId="459"/>
    <cellStyle name="SAPBEXundefined 4" xfId="457"/>
    <cellStyle name="SAPBorder" xfId="688"/>
    <cellStyle name="SAPDataCell" xfId="671"/>
    <cellStyle name="SAPDataRemoved" xfId="689"/>
    <cellStyle name="SAPDataTotalCell" xfId="9"/>
    <cellStyle name="SAPDimensionCell" xfId="670"/>
    <cellStyle name="SAPEditableDataCell" xfId="673"/>
    <cellStyle name="SAPEditableDataTotalCell" xfId="676"/>
    <cellStyle name="SAPEmphasized" xfId="699"/>
    <cellStyle name="SAPEmphasizedEditableDataCell" xfId="701"/>
    <cellStyle name="SAPEmphasizedEditableDataTotalCell" xfId="702"/>
    <cellStyle name="SAPEmphasizedLockedDataCell" xfId="705"/>
    <cellStyle name="SAPEmphasizedLockedDataTotalCell" xfId="706"/>
    <cellStyle name="SAPEmphasizedReadonlyDataCell" xfId="703"/>
    <cellStyle name="SAPEmphasizedReadonlyDataTotalCell" xfId="704"/>
    <cellStyle name="SAPEmphasizedTotal" xfId="700"/>
    <cellStyle name="SAPError" xfId="690"/>
    <cellStyle name="SAPExceptionLevel1" xfId="679"/>
    <cellStyle name="SAPExceptionLevel2" xfId="680"/>
    <cellStyle name="SAPExceptionLevel3" xfId="681"/>
    <cellStyle name="SAPExceptionLevel4" xfId="682"/>
    <cellStyle name="SAPExceptionLevel5" xfId="683"/>
    <cellStyle name="SAPExceptionLevel6" xfId="684"/>
    <cellStyle name="SAPExceptionLevel7" xfId="685"/>
    <cellStyle name="SAPExceptionLevel8" xfId="686"/>
    <cellStyle name="SAPExceptionLevel9" xfId="687"/>
    <cellStyle name="SAPFormula" xfId="707"/>
    <cellStyle name="SAPGroupingFillCell" xfId="672"/>
    <cellStyle name="SAPHierarchyCell0" xfId="694"/>
    <cellStyle name="SAPHierarchyCell1" xfId="695"/>
    <cellStyle name="SAPHierarchyCell2" xfId="696"/>
    <cellStyle name="SAPHierarchyCell3" xfId="697"/>
    <cellStyle name="SAPHierarchyCell4" xfId="698"/>
    <cellStyle name="SAPLockedDataCell" xfId="675"/>
    <cellStyle name="SAPLockedDataTotalCell" xfId="678"/>
    <cellStyle name="SAPMemberCell" xfId="692"/>
    <cellStyle name="SAPMemberTotalCell" xfId="693"/>
    <cellStyle name="SAPMessageText" xfId="691"/>
    <cellStyle name="SAPReadonlyDataCell" xfId="674"/>
    <cellStyle name="SAPReadonlyDataTotalCell" xfId="677"/>
    <cellStyle name="Sheet Title" xfId="94"/>
    <cellStyle name="Title 2" xfId="460"/>
    <cellStyle name="Title 3" xfId="461"/>
    <cellStyle name="Total 2" xfId="462"/>
    <cellStyle name="Total 2 2" xfId="463"/>
    <cellStyle name="Total 3" xfId="464"/>
    <cellStyle name="Total 4" xfId="576"/>
    <cellStyle name="Total 5" xfId="95"/>
    <cellStyle name="Warning Text 2" xfId="465"/>
    <cellStyle name="Warning Text 3" xfId="577"/>
    <cellStyle name="Warning Text 4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zoomScaleNormal="100" workbookViewId="0">
      <pane xSplit="2" topLeftCell="C1" activePane="topRight" state="frozenSplit"/>
      <selection pane="topRight" activeCell="N33" sqref="N33"/>
    </sheetView>
  </sheetViews>
  <sheetFormatPr defaultRowHeight="12.75" x14ac:dyDescent="0.2"/>
  <cols>
    <col min="1" max="1" width="17.42578125" style="19" customWidth="1"/>
    <col min="2" max="2" width="20.28515625" style="6" customWidth="1"/>
    <col min="3" max="3" width="13.85546875" style="13" customWidth="1"/>
    <col min="4" max="14" width="12.28515625" style="13" customWidth="1"/>
    <col min="15" max="15" width="20" style="30" bestFit="1" customWidth="1"/>
    <col min="16" max="16384" width="9.140625" style="6"/>
  </cols>
  <sheetData>
    <row r="1" spans="1:15" x14ac:dyDescent="0.2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2"/>
    </row>
    <row r="2" spans="1:15" x14ac:dyDescent="0.2">
      <c r="A2" s="7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</row>
    <row r="3" spans="1:15" x14ac:dyDescent="0.2">
      <c r="A3" s="31" t="s">
        <v>31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1:15" x14ac:dyDescent="0.2">
      <c r="A4" s="7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x14ac:dyDescent="0.2">
      <c r="A5" s="7"/>
      <c r="B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</row>
    <row r="6" spans="1:15" x14ac:dyDescent="0.2">
      <c r="A6" s="7"/>
      <c r="B6" s="4"/>
      <c r="C6" s="8"/>
      <c r="E6" s="4"/>
      <c r="F6" s="4"/>
      <c r="G6" s="4"/>
      <c r="H6" s="4"/>
      <c r="I6" s="4"/>
      <c r="J6" s="4"/>
      <c r="K6" s="4"/>
      <c r="L6" s="4"/>
      <c r="M6" s="4"/>
      <c r="N6" s="4"/>
      <c r="O6" s="2"/>
    </row>
    <row r="7" spans="1:15" x14ac:dyDescent="0.2">
      <c r="A7" s="7"/>
      <c r="B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</row>
    <row r="8" spans="1:15" x14ac:dyDescent="0.2">
      <c r="A8" s="9"/>
      <c r="B8" s="10"/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23" t="s">
        <v>14</v>
      </c>
    </row>
    <row r="9" spans="1:15" x14ac:dyDescent="0.2">
      <c r="A9" s="12" t="s">
        <v>15</v>
      </c>
      <c r="B9" s="6" t="s">
        <v>16</v>
      </c>
      <c r="C9" s="13">
        <v>558800</v>
      </c>
      <c r="D9" s="13">
        <v>559184</v>
      </c>
      <c r="E9" s="13">
        <v>559859</v>
      </c>
      <c r="F9" s="13">
        <v>560148</v>
      </c>
      <c r="G9" s="13">
        <v>560571</v>
      </c>
      <c r="H9" s="13">
        <v>561234</v>
      </c>
      <c r="I9" s="13">
        <v>561196</v>
      </c>
      <c r="J9" s="13">
        <v>561419</v>
      </c>
      <c r="K9" s="13">
        <v>561575</v>
      </c>
      <c r="L9" s="13">
        <v>561234</v>
      </c>
      <c r="M9" s="13">
        <v>561338</v>
      </c>
      <c r="N9" s="13">
        <v>561684</v>
      </c>
      <c r="O9" s="24">
        <f>AVERAGE(C9:N9)</f>
        <v>560686.83333333337</v>
      </c>
    </row>
    <row r="10" spans="1:15" x14ac:dyDescent="0.2">
      <c r="A10" s="12"/>
      <c r="O10" s="24"/>
    </row>
    <row r="11" spans="1:15" x14ac:dyDescent="0.2">
      <c r="A11" s="14"/>
      <c r="B11" s="6" t="s">
        <v>17</v>
      </c>
      <c r="C11" s="13">
        <v>413361711.64600003</v>
      </c>
      <c r="D11" s="13">
        <v>354813038.27399999</v>
      </c>
      <c r="E11" s="13">
        <v>325095722.17000002</v>
      </c>
      <c r="F11" s="13">
        <v>301650976.01999998</v>
      </c>
      <c r="G11" s="13">
        <v>251400269.22299999</v>
      </c>
      <c r="H11" s="13">
        <v>275718240.59600002</v>
      </c>
      <c r="I11" s="13">
        <v>320140800</v>
      </c>
      <c r="J11" s="13">
        <v>359175040</v>
      </c>
      <c r="K11" s="13">
        <v>318341792</v>
      </c>
      <c r="L11" s="13">
        <v>277529696</v>
      </c>
      <c r="M11" s="13">
        <v>299025728</v>
      </c>
      <c r="N11" s="13">
        <v>359001920</v>
      </c>
      <c r="O11" s="24">
        <f>SUM(C11:N11)</f>
        <v>3855254933.9289999</v>
      </c>
    </row>
    <row r="12" spans="1:15" x14ac:dyDescent="0.2">
      <c r="A12" s="14"/>
      <c r="O12" s="24"/>
    </row>
    <row r="13" spans="1:15" x14ac:dyDescent="0.2">
      <c r="A13" s="14"/>
      <c r="B13" s="6" t="s">
        <v>30</v>
      </c>
      <c r="C13" s="41">
        <f>467896+3431</f>
        <v>471327</v>
      </c>
      <c r="D13" s="38">
        <f>468014+3431</f>
        <v>471445</v>
      </c>
      <c r="E13" s="38">
        <f>469595+3431</f>
        <v>473026</v>
      </c>
      <c r="F13" s="38">
        <f>470388+3431</f>
        <v>473819</v>
      </c>
      <c r="G13" s="38">
        <f>470585+3431</f>
        <v>474016</v>
      </c>
      <c r="H13" s="39">
        <f>471137+3431</f>
        <v>474568</v>
      </c>
      <c r="I13" s="33">
        <f>471546+3431</f>
        <v>474977</v>
      </c>
      <c r="J13" s="33">
        <f>472900+3431</f>
        <v>476331</v>
      </c>
      <c r="K13" s="33">
        <f>474163+3431</f>
        <v>477594</v>
      </c>
      <c r="L13" s="33">
        <f>475313+3431</f>
        <v>478744</v>
      </c>
      <c r="M13" s="33">
        <f>476878+3431</f>
        <v>480309</v>
      </c>
      <c r="N13" s="33">
        <f>480301+3431</f>
        <v>483732</v>
      </c>
      <c r="O13" s="24">
        <f>AVERAGE(C13:N13)</f>
        <v>475824</v>
      </c>
    </row>
    <row r="14" spans="1:15" x14ac:dyDescent="0.2">
      <c r="A14" s="14"/>
      <c r="O14" s="24"/>
    </row>
    <row r="15" spans="1:15" x14ac:dyDescent="0.2">
      <c r="A15" s="14"/>
      <c r="B15" s="6" t="s">
        <v>28</v>
      </c>
      <c r="C15" s="36">
        <v>350803215.04799998</v>
      </c>
      <c r="D15" s="36">
        <v>301462866.09299999</v>
      </c>
      <c r="E15" s="36">
        <v>275484400.83399999</v>
      </c>
      <c r="F15" s="36">
        <v>255466615.39399999</v>
      </c>
      <c r="G15" s="36">
        <v>211857288.39199999</v>
      </c>
      <c r="H15" s="36">
        <v>231103615.38800001</v>
      </c>
      <c r="I15" s="13">
        <v>275463520</v>
      </c>
      <c r="J15" s="13">
        <v>309116672</v>
      </c>
      <c r="K15" s="13">
        <v>273909088</v>
      </c>
      <c r="L15" s="13">
        <v>239453584</v>
      </c>
      <c r="M15" s="13">
        <v>259042704</v>
      </c>
      <c r="N15" s="13">
        <v>311690496</v>
      </c>
      <c r="O15" s="24">
        <f>SUM(C15:N15)</f>
        <v>3294854065.1490002</v>
      </c>
    </row>
    <row r="16" spans="1:15" x14ac:dyDescent="0.2">
      <c r="A16" s="14"/>
      <c r="O16" s="24"/>
    </row>
    <row r="17" spans="1:15" x14ac:dyDescent="0.2">
      <c r="A17" s="12" t="s">
        <v>18</v>
      </c>
      <c r="B17" s="6" t="s">
        <v>16</v>
      </c>
      <c r="C17" s="13">
        <v>5402</v>
      </c>
      <c r="D17" s="13">
        <v>5411</v>
      </c>
      <c r="E17" s="15">
        <v>5398</v>
      </c>
      <c r="F17" s="13">
        <v>5386</v>
      </c>
      <c r="G17" s="13">
        <v>5382</v>
      </c>
      <c r="H17" s="13">
        <v>5375</v>
      </c>
      <c r="I17" s="13">
        <v>5362</v>
      </c>
      <c r="J17" s="13">
        <v>5357</v>
      </c>
      <c r="K17" s="13">
        <v>5347</v>
      </c>
      <c r="L17" s="13">
        <v>5331</v>
      </c>
      <c r="M17" s="13">
        <v>5325</v>
      </c>
      <c r="N17" s="13">
        <v>5319</v>
      </c>
      <c r="O17" s="24">
        <f>AVERAGE(C17:N17)</f>
        <v>5366.25</v>
      </c>
    </row>
    <row r="18" spans="1:15" x14ac:dyDescent="0.2">
      <c r="A18" s="14"/>
      <c r="O18" s="24"/>
    </row>
    <row r="19" spans="1:15" x14ac:dyDescent="0.2">
      <c r="A19" s="14"/>
      <c r="B19" s="6" t="s">
        <v>17</v>
      </c>
      <c r="C19" s="13">
        <v>971768</v>
      </c>
      <c r="D19" s="13">
        <v>1017746</v>
      </c>
      <c r="E19" s="13">
        <v>866625</v>
      </c>
      <c r="F19" s="13">
        <v>714277</v>
      </c>
      <c r="G19" s="13">
        <v>606196</v>
      </c>
      <c r="H19" s="13">
        <v>585133</v>
      </c>
      <c r="I19" s="13">
        <v>549079</v>
      </c>
      <c r="J19" s="13">
        <v>594222</v>
      </c>
      <c r="K19" s="13">
        <v>677040</v>
      </c>
      <c r="L19" s="13">
        <v>794578</v>
      </c>
      <c r="M19" s="13">
        <v>880099</v>
      </c>
      <c r="N19" s="13">
        <v>959239</v>
      </c>
      <c r="O19" s="24">
        <f t="shared" ref="O19" si="0">SUM(C19:N19)</f>
        <v>9216002</v>
      </c>
    </row>
    <row r="20" spans="1:15" x14ac:dyDescent="0.2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5"/>
    </row>
    <row r="21" spans="1:15" x14ac:dyDescent="0.2">
      <c r="A21" s="12" t="s">
        <v>19</v>
      </c>
      <c r="B21" s="6" t="s">
        <v>16</v>
      </c>
      <c r="C21" s="13">
        <f t="shared" ref="C21:L21" si="1">C9+C17</f>
        <v>564202</v>
      </c>
      <c r="D21" s="13">
        <f t="shared" si="1"/>
        <v>564595</v>
      </c>
      <c r="E21" s="13">
        <f t="shared" si="1"/>
        <v>565257</v>
      </c>
      <c r="F21" s="13">
        <f t="shared" si="1"/>
        <v>565534</v>
      </c>
      <c r="G21" s="13">
        <f t="shared" si="1"/>
        <v>565953</v>
      </c>
      <c r="H21" s="13">
        <f t="shared" si="1"/>
        <v>566609</v>
      </c>
      <c r="I21" s="13">
        <f t="shared" si="1"/>
        <v>566558</v>
      </c>
      <c r="J21" s="13">
        <f t="shared" si="1"/>
        <v>566776</v>
      </c>
      <c r="K21" s="13">
        <f t="shared" si="1"/>
        <v>566922</v>
      </c>
      <c r="L21" s="13">
        <f t="shared" si="1"/>
        <v>566565</v>
      </c>
      <c r="M21" s="13">
        <f>M9+M17</f>
        <v>566663</v>
      </c>
      <c r="N21" s="13">
        <f>N9+N17</f>
        <v>567003</v>
      </c>
      <c r="O21" s="26">
        <f>AVERAGE(C21:N21)</f>
        <v>566053.08333333337</v>
      </c>
    </row>
    <row r="22" spans="1:15" x14ac:dyDescent="0.2">
      <c r="A22" s="14"/>
      <c r="O22" s="26"/>
    </row>
    <row r="23" spans="1:15" x14ac:dyDescent="0.2">
      <c r="A23" s="16"/>
      <c r="B23" s="17" t="s">
        <v>17</v>
      </c>
      <c r="C23" s="18">
        <f t="shared" ref="C23:L23" si="2">C11+C19</f>
        <v>414333479.64600003</v>
      </c>
      <c r="D23" s="18">
        <f t="shared" si="2"/>
        <v>355830784.27399999</v>
      </c>
      <c r="E23" s="18">
        <f t="shared" si="2"/>
        <v>325962347.17000002</v>
      </c>
      <c r="F23" s="18">
        <f t="shared" si="2"/>
        <v>302365253.01999998</v>
      </c>
      <c r="G23" s="18">
        <f t="shared" si="2"/>
        <v>252006465.22299999</v>
      </c>
      <c r="H23" s="18">
        <f t="shared" si="2"/>
        <v>276303373.59600002</v>
      </c>
      <c r="I23" s="18">
        <f t="shared" si="2"/>
        <v>320689879</v>
      </c>
      <c r="J23" s="18">
        <f t="shared" si="2"/>
        <v>359769262</v>
      </c>
      <c r="K23" s="18">
        <f t="shared" si="2"/>
        <v>319018832</v>
      </c>
      <c r="L23" s="18">
        <f t="shared" si="2"/>
        <v>278324274</v>
      </c>
      <c r="M23" s="18">
        <f>M11+M19</f>
        <v>299905827</v>
      </c>
      <c r="N23" s="18">
        <f>N11+N19</f>
        <v>359961159</v>
      </c>
      <c r="O23" s="27">
        <f>SUM(C23:N23)</f>
        <v>3864470935.9289999</v>
      </c>
    </row>
    <row r="24" spans="1:15" x14ac:dyDescent="0.2">
      <c r="O24" s="15"/>
    </row>
    <row r="25" spans="1:15" x14ac:dyDescent="0.2">
      <c r="A25" s="32" t="s">
        <v>27</v>
      </c>
      <c r="O25" s="15"/>
    </row>
    <row r="26" spans="1:15" x14ac:dyDescent="0.2">
      <c r="O26" s="28"/>
    </row>
    <row r="27" spans="1:15" x14ac:dyDescent="0.2">
      <c r="A27" s="9"/>
      <c r="B27" s="10"/>
      <c r="C27" s="11" t="s">
        <v>2</v>
      </c>
      <c r="D27" s="11" t="s">
        <v>3</v>
      </c>
      <c r="E27" s="11" t="s">
        <v>4</v>
      </c>
      <c r="F27" s="11" t="s">
        <v>5</v>
      </c>
      <c r="G27" s="11" t="s">
        <v>6</v>
      </c>
      <c r="H27" s="11" t="s">
        <v>7</v>
      </c>
      <c r="I27" s="11" t="s">
        <v>8</v>
      </c>
      <c r="J27" s="11" t="s">
        <v>9</v>
      </c>
      <c r="K27" s="11" t="s">
        <v>10</v>
      </c>
      <c r="L27" s="11" t="s">
        <v>11</v>
      </c>
      <c r="M27" s="11" t="s">
        <v>12</v>
      </c>
      <c r="N27" s="11" t="s">
        <v>13</v>
      </c>
      <c r="O27" s="23" t="s">
        <v>14</v>
      </c>
    </row>
    <row r="28" spans="1:15" x14ac:dyDescent="0.2">
      <c r="A28" s="12" t="s">
        <v>20</v>
      </c>
      <c r="B28" s="6" t="s">
        <v>16</v>
      </c>
      <c r="C28" s="13">
        <v>54744</v>
      </c>
      <c r="D28" s="13">
        <v>54814</v>
      </c>
      <c r="E28" s="13">
        <v>54904</v>
      </c>
      <c r="F28" s="13">
        <v>55069</v>
      </c>
      <c r="G28" s="13">
        <v>55078</v>
      </c>
      <c r="H28" s="13">
        <v>55200</v>
      </c>
      <c r="I28" s="13">
        <v>55292</v>
      </c>
      <c r="J28" s="13">
        <v>55254</v>
      </c>
      <c r="K28" s="13">
        <v>55245</v>
      </c>
      <c r="L28" s="13">
        <v>55245</v>
      </c>
      <c r="M28" s="13">
        <v>55266</v>
      </c>
      <c r="N28" s="13">
        <v>55335</v>
      </c>
      <c r="O28" s="24">
        <f>AVERAGE(C28:N28)</f>
        <v>55120.5</v>
      </c>
    </row>
    <row r="29" spans="1:15" x14ac:dyDescent="0.2">
      <c r="A29" s="12"/>
      <c r="O29" s="26"/>
    </row>
    <row r="30" spans="1:15" x14ac:dyDescent="0.2">
      <c r="A30" s="14"/>
      <c r="B30" s="6" t="s">
        <v>17</v>
      </c>
      <c r="C30" s="13">
        <v>57966223.531999998</v>
      </c>
      <c r="D30" s="13">
        <v>53928429.313999996</v>
      </c>
      <c r="E30" s="13">
        <v>50986138.325999998</v>
      </c>
      <c r="F30" s="13">
        <v>48428055.490999997</v>
      </c>
      <c r="G30" s="13">
        <v>43057917.302000001</v>
      </c>
      <c r="H30" s="13">
        <v>49285229.839999996</v>
      </c>
      <c r="I30" s="13">
        <v>53617964.158672854</v>
      </c>
      <c r="J30" s="13">
        <v>58431505.778363228</v>
      </c>
      <c r="K30" s="13">
        <v>52867822.699085645</v>
      </c>
      <c r="L30" s="13">
        <v>46292280.787065104</v>
      </c>
      <c r="M30" s="13">
        <v>45773126.830343068</v>
      </c>
      <c r="N30" s="13">
        <v>52890174.603902131</v>
      </c>
      <c r="O30" s="24">
        <f>SUM(C30:N30)</f>
        <v>613524868.66243196</v>
      </c>
    </row>
    <row r="31" spans="1:15" x14ac:dyDescent="0.2">
      <c r="A31" s="14"/>
      <c r="O31" s="24"/>
    </row>
    <row r="32" spans="1:15" x14ac:dyDescent="0.2">
      <c r="A32" s="14"/>
      <c r="B32" s="6" t="s">
        <v>30</v>
      </c>
      <c r="C32" s="40">
        <f>39827+4</f>
        <v>39831</v>
      </c>
      <c r="D32" s="40">
        <f>39804+4</f>
        <v>39808</v>
      </c>
      <c r="E32" s="40">
        <f>39969+4</f>
        <v>39973</v>
      </c>
      <c r="F32" s="40">
        <f>40152+4</f>
        <v>40156</v>
      </c>
      <c r="G32" s="40">
        <f>40028+4</f>
        <v>40032</v>
      </c>
      <c r="H32" s="40">
        <f>40169+4</f>
        <v>40173</v>
      </c>
      <c r="I32" s="35">
        <f>40279+4</f>
        <v>40283</v>
      </c>
      <c r="J32" s="35">
        <f>40279+4</f>
        <v>40283</v>
      </c>
      <c r="K32" s="35">
        <f>40304+4</f>
        <v>40308</v>
      </c>
      <c r="L32" s="35">
        <f>40394+4</f>
        <v>40398</v>
      </c>
      <c r="M32" s="35">
        <f>40421+4</f>
        <v>40425</v>
      </c>
      <c r="N32" s="34">
        <f>40409+4</f>
        <v>40413</v>
      </c>
      <c r="O32" s="24">
        <f>AVERAGE(C32:N32)</f>
        <v>40173.583333333336</v>
      </c>
    </row>
    <row r="33" spans="1:15" x14ac:dyDescent="0.2">
      <c r="A33" s="14"/>
      <c r="O33" s="24"/>
    </row>
    <row r="34" spans="1:15" x14ac:dyDescent="0.2">
      <c r="A34" s="14"/>
      <c r="B34" s="6" t="s">
        <v>29</v>
      </c>
      <c r="C34" s="37">
        <v>43525364.971999995</v>
      </c>
      <c r="D34" s="37">
        <v>40196969.928000003</v>
      </c>
      <c r="E34" s="37">
        <v>37949388.920000002</v>
      </c>
      <c r="F34" s="37">
        <v>36210738.627999999</v>
      </c>
      <c r="G34" s="37">
        <v>31948624.726000004</v>
      </c>
      <c r="H34" s="37">
        <v>36811646.634999998</v>
      </c>
      <c r="I34" s="13">
        <v>39579738.033672854</v>
      </c>
      <c r="J34" s="13">
        <v>43344506.854926109</v>
      </c>
      <c r="K34" s="13">
        <v>38844874.086288862</v>
      </c>
      <c r="L34" s="13">
        <v>33447307.668035101</v>
      </c>
      <c r="M34" s="13">
        <v>32920483.727797091</v>
      </c>
      <c r="N34" s="13">
        <v>38411401.952039987</v>
      </c>
      <c r="O34" s="24">
        <f>SUM(C34:N34)</f>
        <v>453191046.13176</v>
      </c>
    </row>
    <row r="35" spans="1:15" x14ac:dyDescent="0.2">
      <c r="A35" s="14"/>
      <c r="O35" s="24"/>
    </row>
    <row r="36" spans="1:15" x14ac:dyDescent="0.2">
      <c r="A36" s="12" t="s">
        <v>21</v>
      </c>
      <c r="B36" s="6" t="s">
        <v>16</v>
      </c>
      <c r="C36" s="13">
        <v>562</v>
      </c>
      <c r="D36" s="13">
        <v>562</v>
      </c>
      <c r="E36" s="15">
        <v>562</v>
      </c>
      <c r="F36" s="13">
        <v>560</v>
      </c>
      <c r="G36" s="13">
        <v>560</v>
      </c>
      <c r="H36" s="13">
        <v>560</v>
      </c>
      <c r="I36" s="13">
        <v>560</v>
      </c>
      <c r="J36" s="13">
        <v>560</v>
      </c>
      <c r="K36" s="13">
        <v>560</v>
      </c>
      <c r="L36" s="13">
        <v>560</v>
      </c>
      <c r="M36" s="15">
        <v>560</v>
      </c>
      <c r="N36" s="13">
        <v>560</v>
      </c>
      <c r="O36" s="24">
        <f>AVERAGE(C36:N36)</f>
        <v>560.5</v>
      </c>
    </row>
    <row r="37" spans="1:15" x14ac:dyDescent="0.2">
      <c r="A37" s="14"/>
      <c r="O37" s="26"/>
    </row>
    <row r="38" spans="1:15" x14ac:dyDescent="0.2">
      <c r="A38" s="14"/>
      <c r="B38" s="6" t="s">
        <v>17</v>
      </c>
      <c r="C38" s="13">
        <v>2657064</v>
      </c>
      <c r="D38" s="13">
        <v>2510139</v>
      </c>
      <c r="E38" s="13">
        <v>2405652</v>
      </c>
      <c r="F38" s="13">
        <v>2105025</v>
      </c>
      <c r="G38" s="13">
        <v>1626771</v>
      </c>
      <c r="H38" s="13">
        <v>1740163</v>
      </c>
      <c r="I38" s="13">
        <v>1600732</v>
      </c>
      <c r="J38" s="13">
        <v>1850746</v>
      </c>
      <c r="K38" s="13">
        <v>2172757</v>
      </c>
      <c r="L38" s="13">
        <v>2309285</v>
      </c>
      <c r="M38" s="13">
        <v>2992328</v>
      </c>
      <c r="N38" s="13">
        <v>2809823</v>
      </c>
      <c r="O38" s="24">
        <f>SUM(C38:N38)</f>
        <v>26780485</v>
      </c>
    </row>
    <row r="39" spans="1:15" x14ac:dyDescent="0.2">
      <c r="A39" s="14"/>
      <c r="O39" s="25"/>
    </row>
    <row r="40" spans="1:15" x14ac:dyDescent="0.2">
      <c r="A40" s="20" t="s">
        <v>22</v>
      </c>
      <c r="B40" s="10" t="s">
        <v>16</v>
      </c>
      <c r="C40" s="21">
        <f t="shared" ref="C40:N40" si="3">C28+C36</f>
        <v>55306</v>
      </c>
      <c r="D40" s="21">
        <f t="shared" si="3"/>
        <v>55376</v>
      </c>
      <c r="E40" s="21">
        <f t="shared" si="3"/>
        <v>55466</v>
      </c>
      <c r="F40" s="21">
        <f t="shared" si="3"/>
        <v>55629</v>
      </c>
      <c r="G40" s="21">
        <f t="shared" si="3"/>
        <v>55638</v>
      </c>
      <c r="H40" s="21">
        <f t="shared" si="3"/>
        <v>55760</v>
      </c>
      <c r="I40" s="21">
        <f t="shared" si="3"/>
        <v>55852</v>
      </c>
      <c r="J40" s="21">
        <f t="shared" si="3"/>
        <v>55814</v>
      </c>
      <c r="K40" s="21">
        <f t="shared" si="3"/>
        <v>55805</v>
      </c>
      <c r="L40" s="21">
        <f t="shared" si="3"/>
        <v>55805</v>
      </c>
      <c r="M40" s="21">
        <f t="shared" si="3"/>
        <v>55826</v>
      </c>
      <c r="N40" s="21">
        <f t="shared" si="3"/>
        <v>55895</v>
      </c>
      <c r="O40" s="26">
        <f>AVERAGE(C40:N40)</f>
        <v>55681</v>
      </c>
    </row>
    <row r="41" spans="1:15" x14ac:dyDescent="0.2">
      <c r="A41" s="14" t="s">
        <v>23</v>
      </c>
      <c r="O41" s="26"/>
    </row>
    <row r="42" spans="1:15" x14ac:dyDescent="0.2">
      <c r="A42" s="16"/>
      <c r="B42" s="17" t="s">
        <v>17</v>
      </c>
      <c r="C42" s="18">
        <f t="shared" ref="C42:L42" si="4">C30+C38</f>
        <v>60623287.531999998</v>
      </c>
      <c r="D42" s="18">
        <f t="shared" si="4"/>
        <v>56438568.313999996</v>
      </c>
      <c r="E42" s="18">
        <f t="shared" si="4"/>
        <v>53391790.325999998</v>
      </c>
      <c r="F42" s="18">
        <f t="shared" si="4"/>
        <v>50533080.490999997</v>
      </c>
      <c r="G42" s="18">
        <f t="shared" si="4"/>
        <v>44684688.302000001</v>
      </c>
      <c r="H42" s="18">
        <f t="shared" si="4"/>
        <v>51025392.839999996</v>
      </c>
      <c r="I42" s="18">
        <f t="shared" si="4"/>
        <v>55218696.158672854</v>
      </c>
      <c r="J42" s="18">
        <f t="shared" si="4"/>
        <v>60282251.778363228</v>
      </c>
      <c r="K42" s="18">
        <f t="shared" si="4"/>
        <v>55040579.699085645</v>
      </c>
      <c r="L42" s="18">
        <f t="shared" si="4"/>
        <v>48601565.787065104</v>
      </c>
      <c r="M42" s="18">
        <f>M30+M38</f>
        <v>48765454.830343068</v>
      </c>
      <c r="N42" s="18">
        <f>N30+N38</f>
        <v>55699997.603902131</v>
      </c>
      <c r="O42" s="27">
        <f>SUM(C42:N42)</f>
        <v>640305353.66243196</v>
      </c>
    </row>
    <row r="43" spans="1:15" x14ac:dyDescent="0.2">
      <c r="O43" s="15"/>
    </row>
    <row r="44" spans="1:15" x14ac:dyDescent="0.2">
      <c r="O44" s="15"/>
    </row>
    <row r="45" spans="1:15" x14ac:dyDescent="0.2">
      <c r="O45" s="15"/>
    </row>
    <row r="46" spans="1:15" x14ac:dyDescent="0.2">
      <c r="A46" s="20"/>
      <c r="B46" s="10"/>
      <c r="C46" s="11" t="s">
        <v>2</v>
      </c>
      <c r="D46" s="11" t="s">
        <v>3</v>
      </c>
      <c r="E46" s="11" t="s">
        <v>4</v>
      </c>
      <c r="F46" s="11" t="s">
        <v>5</v>
      </c>
      <c r="G46" s="11" t="s">
        <v>6</v>
      </c>
      <c r="H46" s="11" t="s">
        <v>7</v>
      </c>
      <c r="I46" s="11" t="s">
        <v>8</v>
      </c>
      <c r="J46" s="11" t="s">
        <v>9</v>
      </c>
      <c r="K46" s="11" t="s">
        <v>10</v>
      </c>
      <c r="L46" s="11" t="s">
        <v>11</v>
      </c>
      <c r="M46" s="11" t="s">
        <v>12</v>
      </c>
      <c r="N46" s="11" t="s">
        <v>13</v>
      </c>
      <c r="O46" s="23" t="s">
        <v>14</v>
      </c>
    </row>
    <row r="47" spans="1:15" x14ac:dyDescent="0.2">
      <c r="A47" s="12" t="s">
        <v>24</v>
      </c>
      <c r="B47" s="6" t="s">
        <v>16</v>
      </c>
      <c r="C47" s="13">
        <f t="shared" ref="C47:N47" si="5">C21+C40</f>
        <v>619508</v>
      </c>
      <c r="D47" s="13">
        <f t="shared" si="5"/>
        <v>619971</v>
      </c>
      <c r="E47" s="13">
        <f t="shared" si="5"/>
        <v>620723</v>
      </c>
      <c r="F47" s="13">
        <f t="shared" si="5"/>
        <v>621163</v>
      </c>
      <c r="G47" s="13">
        <f t="shared" si="5"/>
        <v>621591</v>
      </c>
      <c r="H47" s="13">
        <f t="shared" si="5"/>
        <v>622369</v>
      </c>
      <c r="I47" s="13">
        <f t="shared" si="5"/>
        <v>622410</v>
      </c>
      <c r="J47" s="13">
        <f t="shared" si="5"/>
        <v>622590</v>
      </c>
      <c r="K47" s="13">
        <f t="shared" si="5"/>
        <v>622727</v>
      </c>
      <c r="L47" s="13">
        <f t="shared" si="5"/>
        <v>622370</v>
      </c>
      <c r="M47" s="13">
        <f t="shared" si="5"/>
        <v>622489</v>
      </c>
      <c r="N47" s="13">
        <f t="shared" si="5"/>
        <v>622898</v>
      </c>
      <c r="O47" s="26">
        <f>AVERAGE(C47:N47)</f>
        <v>621734.08333333337</v>
      </c>
    </row>
    <row r="48" spans="1:15" x14ac:dyDescent="0.2">
      <c r="A48" s="12" t="s">
        <v>25</v>
      </c>
      <c r="O48" s="26"/>
    </row>
    <row r="49" spans="1:15" x14ac:dyDescent="0.2">
      <c r="A49" s="22" t="s">
        <v>23</v>
      </c>
      <c r="B49" s="17" t="s">
        <v>17</v>
      </c>
      <c r="C49" s="18">
        <f t="shared" ref="C49:N49" si="6">C23+C42</f>
        <v>474956767.17800003</v>
      </c>
      <c r="D49" s="18">
        <f t="shared" si="6"/>
        <v>412269352.588</v>
      </c>
      <c r="E49" s="18">
        <f t="shared" si="6"/>
        <v>379354137.49599999</v>
      </c>
      <c r="F49" s="18">
        <f t="shared" si="6"/>
        <v>352898333.51099998</v>
      </c>
      <c r="G49" s="18">
        <f t="shared" si="6"/>
        <v>296691153.52499998</v>
      </c>
      <c r="H49" s="18">
        <f t="shared" si="6"/>
        <v>327328766.43599999</v>
      </c>
      <c r="I49" s="18">
        <f t="shared" si="6"/>
        <v>375908575.15867287</v>
      </c>
      <c r="J49" s="18">
        <f t="shared" si="6"/>
        <v>420051513.77836323</v>
      </c>
      <c r="K49" s="18">
        <f t="shared" si="6"/>
        <v>374059411.69908565</v>
      </c>
      <c r="L49" s="18">
        <f t="shared" si="6"/>
        <v>326925839.78706509</v>
      </c>
      <c r="M49" s="18">
        <f t="shared" si="6"/>
        <v>348671281.83034307</v>
      </c>
      <c r="N49" s="18">
        <f t="shared" si="6"/>
        <v>415661156.6039021</v>
      </c>
      <c r="O49" s="27">
        <f>SUM(C49:N49)</f>
        <v>4504776289.5914316</v>
      </c>
    </row>
    <row r="51" spans="1:15" x14ac:dyDescent="0.2">
      <c r="O51" s="29"/>
    </row>
    <row r="53" spans="1:15" x14ac:dyDescent="0.2">
      <c r="A53" s="19" t="s">
        <v>26</v>
      </c>
    </row>
  </sheetData>
  <printOptions horizontalCentered="1" gridLines="1"/>
  <pageMargins left="0.25" right="0.25" top="1" bottom="0.5" header="0.5" footer="0.25"/>
  <pageSetup scale="68" orientation="landscape" r:id="rId1"/>
  <headerFooter alignWithMargins="0">
    <oddFooter>&amp;L&amp;F   &amp;A&amp;CPage &amp;P&amp;R&amp;D   &amp;T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 &amp; Small ALL_ONLY 2018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Rhonda Poirier</cp:lastModifiedBy>
  <cp:lastPrinted>2019-07-23T21:38:12Z</cp:lastPrinted>
  <dcterms:created xsi:type="dcterms:W3CDTF">2017-11-06T15:12:59Z</dcterms:created>
  <dcterms:modified xsi:type="dcterms:W3CDTF">2019-08-22T17:11:14Z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612210124</vt:i4>
  </property>
  <property fmtid="{D5CDD505-2E9C-101B-9397-08002B2CF9AE}" pid="3" name="_NewReviewCycle">
    <vt:lpwstr/>
  </property>
  <property fmtid="{D5CDD505-2E9C-101B-9397-08002B2CF9AE}" pid="4" name="_EmailSubject">
    <vt:lpwstr>MPUC Standard Offer January 1, 2020 term - CMP Residential/Small Commercial documents</vt:lpwstr>
  </property>
  <property fmtid="{D5CDD505-2E9C-101B-9397-08002B2CF9AE}" pid="5" name="_AuthorEmail">
    <vt:lpwstr>Susan.Clary@cmpco.com</vt:lpwstr>
  </property>
  <property fmtid="{D5CDD505-2E9C-101B-9397-08002B2CF9AE}" pid="6" name="_AuthorEmailDisplayName">
    <vt:lpwstr>Clary, Susan E.</vt:lpwstr>
  </property>
  <property fmtid="{D5CDD505-2E9C-101B-9397-08002B2CF9AE}" pid="7" name="_PreviousAdHocReviewCycleID">
    <vt:i4>-1676925975</vt:i4>
  </property>
  <property fmtid="{D5CDD505-2E9C-101B-9397-08002B2CF9AE}" pid="8" name="CofWorkbookId">
    <vt:lpwstr>e2248bd4-8b3e-4d62-8c2b-a24a3e03b148</vt:lpwstr>
  </property>
</Properties>
</file>