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Staci.H.Warren\Downloads\"/>
    </mc:Choice>
  </mc:AlternateContent>
  <xr:revisionPtr revIDLastSave="0" documentId="13_ncr:1_{5D5D6583-2C6B-4E10-B7BF-220F19D3D4F9}" xr6:coauthVersionLast="47" xr6:coauthVersionMax="47" xr10:uidLastSave="{00000000-0000-0000-0000-000000000000}"/>
  <bookViews>
    <workbookView xWindow="-120" yWindow="-120" windowWidth="29040" windowHeight="15720" firstSheet="1" activeTab="1" xr2:uid="{00000000-000D-0000-FFFF-FFFF00000000}"/>
  </bookViews>
  <sheets>
    <sheet name="Labor Distribution" sheetId="41" state="hidden" r:id="rId1"/>
    <sheet name="Invoice" sheetId="88" r:id="rId2"/>
    <sheet name="Budget @ 02.29.2020" sheetId="29" state="hidden" r:id="rId3"/>
    <sheet name="F9_Hidden_Lists" sheetId="87" state="veryHidden" r:id="rId4"/>
  </sheets>
  <definedNames>
    <definedName name="_xlnm.Print_Area" localSheetId="1">Invoice!$A$1:$F$38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2" i="88" l="1"/>
  <c r="D9" i="29" l="1"/>
  <c r="D10" i="29" l="1"/>
  <c r="D8" i="29" l="1"/>
  <c r="D16" i="29" l="1"/>
  <c r="D20" i="29" l="1"/>
  <c r="D19" i="29"/>
  <c r="D21" i="29"/>
  <c r="D18" i="29"/>
  <c r="H21" i="29" l="1"/>
  <c r="H19" i="29" l="1"/>
  <c r="H16" i="29"/>
  <c r="H18" i="29"/>
  <c r="H20" i="29"/>
  <c r="F12" i="29"/>
  <c r="E11" i="41"/>
  <c r="E9" i="41"/>
  <c r="E8" i="41"/>
  <c r="E6" i="41"/>
  <c r="E5" i="41"/>
  <c r="E4" i="41"/>
  <c r="E3" i="41"/>
  <c r="E2" i="41"/>
  <c r="F10" i="41"/>
  <c r="F11" i="41"/>
  <c r="F9" i="41"/>
  <c r="F8" i="41"/>
  <c r="F6" i="41"/>
  <c r="F5" i="41"/>
  <c r="F4" i="41"/>
  <c r="F3" i="41"/>
  <c r="F2" i="41"/>
  <c r="D6" i="41"/>
  <c r="D11" i="41"/>
  <c r="D8" i="41"/>
  <c r="D5" i="41"/>
  <c r="D4" i="41"/>
  <c r="D3" i="41"/>
  <c r="D2" i="41"/>
  <c r="C11" i="41"/>
  <c r="C8" i="41"/>
  <c r="C6" i="41"/>
  <c r="C5" i="41"/>
  <c r="C4" i="41"/>
  <c r="C3" i="41"/>
  <c r="C2" i="41"/>
  <c r="F16" i="41"/>
  <c r="F18" i="41"/>
  <c r="D18" i="41"/>
  <c r="H15" i="29"/>
  <c r="H10" i="29"/>
  <c r="H11" i="29"/>
  <c r="E12" i="41" l="1"/>
  <c r="F12" i="41"/>
  <c r="F17" i="41" s="1"/>
  <c r="F19" i="41" s="1"/>
  <c r="C12" i="41"/>
  <c r="D12" i="41"/>
  <c r="D17" i="41" s="1"/>
  <c r="D19" i="41" s="1"/>
  <c r="F23" i="29"/>
  <c r="F25" i="29" s="1"/>
  <c r="H9" i="29"/>
  <c r="H8" i="29" l="1"/>
  <c r="D12" i="29"/>
  <c r="D22" i="29" l="1"/>
  <c r="H12" i="29"/>
  <c r="H22" i="29" l="1"/>
  <c r="D23" i="29"/>
  <c r="D25" i="29" s="1"/>
  <c r="H23" i="29" l="1"/>
  <c r="H25" i="2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tc={BF5DE04E-7EC2-4394-AF5D-FEC9026D2481}</author>
    <author>tc={B8E6B26C-8C00-48E1-9B69-8A3A0A5EA06D}</author>
  </authors>
  <commentList>
    <comment ref="A17" authorId="0" shapeId="0" xr:uid="{BF5DE04E-7EC2-4394-AF5D-FEC9026D2481}">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@Warren, Staci H since the title of the doc is "Invoice Reporting Form" should we use that instead of "billing template"?
Reply:
    Sure. that was what the file was named whoever originally began using it. 
Reply:
    Changed!
Reply:
    Is this ok?
Reply:
    yes
</t>
      </text>
    </comment>
    <comment ref="D32" authorId="1" shapeId="0" xr:uid="{B8E6B26C-8C00-48E1-9B69-8A3A0A5EA06D}">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@Warren, Staci H I'm not sure what separate list this would be. Can you clarify?
Reply:
    If there isn't enough room to list all of the busses with their VIN Numbers, for instance, if a local garage or school garage installs them, they may not put them all on the invoice, but the school can submit the list of buses fixed including the VIN numbers. 
Reply:
    the form only has room for one bus per line with 10 invoices total. 
Reply:
    Does this work?
Reply:
    It does for me....if it doesn't fit, attach a separate list. 
Reply:
    Although schools may have up to 60+ buses, I don't see all of them being fixed at one time. We just need a way to identify which buses have been fixed. </t>
      </text>
    </comment>
  </commentList>
</comments>
</file>

<file path=xl/sharedStrings.xml><?xml version="1.0" encoding="utf-8"?>
<sst xmlns="http://schemas.openxmlformats.org/spreadsheetml/2006/main" count="167" uniqueCount="163">
  <si>
    <t xml:space="preserve">                EE Name                 </t>
  </si>
  <si>
    <t>Role</t>
  </si>
  <si>
    <t>Hours (Current Month)</t>
  </si>
  <si>
    <t>Earnings (Current Month)</t>
  </si>
  <si>
    <t>Hours (Year to Date)</t>
  </si>
  <si>
    <t>Earnings (Year to Date)</t>
  </si>
  <si>
    <t>All earnings are cumulative since the beginning of the contract on Feb 1, 2019</t>
  </si>
  <si>
    <t xml:space="preserve">Berezney Philip                         </t>
  </si>
  <si>
    <t>Program Director</t>
  </si>
  <si>
    <t xml:space="preserve">Douglas Sean                            </t>
  </si>
  <si>
    <t>MEP Enrollment Coordinator</t>
  </si>
  <si>
    <t xml:space="preserve">Gruszecki Sarah Rose                    </t>
  </si>
  <si>
    <t>MEP Regional Coordinator</t>
  </si>
  <si>
    <t xml:space="preserve">Monroy-Abdala Leslie                    </t>
  </si>
  <si>
    <t xml:space="preserve">Mortland Leilani                        </t>
  </si>
  <si>
    <t xml:space="preserve">Ocampo Christina                        </t>
  </si>
  <si>
    <t>Advocacy Co-Director</t>
  </si>
  <si>
    <t xml:space="preserve">Rodriguez-Vazquez Juana                 </t>
  </si>
  <si>
    <t>MEP Services Director</t>
  </si>
  <si>
    <t xml:space="preserve">Skriletz Jay                            </t>
  </si>
  <si>
    <t xml:space="preserve">Twombly Diana                           </t>
  </si>
  <si>
    <t>Operations</t>
  </si>
  <si>
    <t xml:space="preserve">Yaffe Ian                               </t>
  </si>
  <si>
    <t>Executive Director</t>
  </si>
  <si>
    <t xml:space="preserve">Company Totals:                         </t>
  </si>
  <si>
    <t>Plus: Ending Accrual</t>
  </si>
  <si>
    <t>Less: Ending Accrual</t>
  </si>
  <si>
    <t>These wages were paid at the end of the 01/31/2019 contract</t>
  </si>
  <si>
    <t>Total Wages</t>
  </si>
  <si>
    <t>Wages per GL</t>
  </si>
  <si>
    <t>Invoice Reporting Form</t>
  </si>
  <si>
    <t>Payee:</t>
  </si>
  <si>
    <t>Grantor:</t>
  </si>
  <si>
    <t>Name of SAU/School</t>
  </si>
  <si>
    <t>Maine Department of Education</t>
  </si>
  <si>
    <t>School Billing Address</t>
  </si>
  <si>
    <t>ATTN:  Cheryl Brackett</t>
  </si>
  <si>
    <t>City State Zip</t>
  </si>
  <si>
    <t>23 State House Station</t>
  </si>
  <si>
    <t xml:space="preserve">Contact person </t>
  </si>
  <si>
    <t>Augusta, ME 04333-0023</t>
  </si>
  <si>
    <t>Contact phone number</t>
  </si>
  <si>
    <t xml:space="preserve">Contact Email Address: </t>
  </si>
  <si>
    <t>Name of Project:</t>
  </si>
  <si>
    <t>School Bus Crossing Gate Safety Grant</t>
  </si>
  <si>
    <t>Invoice Number:</t>
  </si>
  <si>
    <t>SBCG-</t>
  </si>
  <si>
    <t>Billing Date:</t>
  </si>
  <si>
    <t>xx/xx/2026</t>
  </si>
  <si>
    <t>Billing Period</t>
  </si>
  <si>
    <t xml:space="preserve">xx/ xx /202x </t>
  </si>
  <si>
    <t xml:space="preserve">to </t>
  </si>
  <si>
    <t>xx/xx/202x</t>
  </si>
  <si>
    <t>Evidence of Work Performed</t>
  </si>
  <si>
    <t>Agreement Number:</t>
  </si>
  <si>
    <t>CTB 05A 20260707*0003</t>
  </si>
  <si>
    <t xml:space="preserve">Evidence of the work performed is to be submitted to the Department electronically via email as PDF attachments. All billing must have backup receipts. </t>
  </si>
  <si>
    <t>Agreement Dates:</t>
  </si>
  <si>
    <t>07/01/2025-12/30/2027</t>
  </si>
  <si>
    <t>Vendor Code:</t>
  </si>
  <si>
    <t xml:space="preserve">Please email receipts and this invoice reporting form as PDFs to the following:                                                 </t>
  </si>
  <si>
    <t>staci.h.warren@maine.gov, cheryl.brackett@maine.gov</t>
  </si>
  <si>
    <t>List of Receipts/Invoices to be reimbursed.</t>
  </si>
  <si>
    <t>Details of Repaired Bus</t>
  </si>
  <si>
    <t xml:space="preserve">                </t>
  </si>
  <si>
    <t>Vendor on Invoice/Receipt</t>
  </si>
  <si>
    <t>Invoice/Receipt no.</t>
  </si>
  <si>
    <t>Amount</t>
  </si>
  <si>
    <t>Year</t>
  </si>
  <si>
    <t>Make</t>
  </si>
  <si>
    <t>Bus VIN Number</t>
  </si>
  <si>
    <t>TOTAL</t>
  </si>
  <si>
    <t>Mano En Mano</t>
  </si>
  <si>
    <t>MEP 19-20 Contract Budget</t>
  </si>
  <si>
    <t>02/01/2020-12/31/2020</t>
  </si>
  <si>
    <t xml:space="preserve">Current Period Billing </t>
  </si>
  <si>
    <t>Previously Billed</t>
  </si>
  <si>
    <t>Cumulative Billed</t>
  </si>
  <si>
    <t>Personnel</t>
  </si>
  <si>
    <t>Salaries &amp; Wages</t>
  </si>
  <si>
    <t>Fringe Benefits</t>
  </si>
  <si>
    <t>Consultant Fees</t>
  </si>
  <si>
    <t>Subcontracts</t>
  </si>
  <si>
    <t>Subtotal Personnel Expenses</t>
  </si>
  <si>
    <t>All Other</t>
  </si>
  <si>
    <t>Occupancy Expense</t>
  </si>
  <si>
    <t>Telephone</t>
  </si>
  <si>
    <t>Food Service</t>
  </si>
  <si>
    <t>Materials &amp; Supplies</t>
  </si>
  <si>
    <t>Staff Travel</t>
  </si>
  <si>
    <t>Program Travel</t>
  </si>
  <si>
    <t>Other</t>
  </si>
  <si>
    <t>Administration @ 20%</t>
  </si>
  <si>
    <t>Subtotal All Other Expenses</t>
  </si>
  <si>
    <t>Total Expenses</t>
  </si>
  <si>
    <t>F9_x000D_pro150p_x000D_C:\F9DATA	HAND IN HAND_x000D_Class_x000D_Company	HAND IN HAND</t>
  </si>
  <si>
    <t>F9_x000D_pro150p_x000D_C:\F9DATA	HAND IN HAND_x000D_SubClass1_x000D_Company	HAND IN HAND</t>
  </si>
  <si>
    <t>F9_x000D_pro150p_x000D_C:\F9DATA	HAND IN HAND_x000D_Companies</t>
  </si>
  <si>
    <t>F9_x000D_pro150p_x000D_C:\F9DATA	HAND IN HAND_x000D_Types_x000D_Company	HAND IN HAND</t>
  </si>
  <si>
    <t>F9_x000D_pro150p_x000D_C:\F9DATA	HAND IN HAND_x000D_Amounts</t>
  </si>
  <si>
    <t>F9_x000D_pro150p_x000D_C:\F9DATA	HAND IN HAND_x000D_Currencies_x000D_Company	HAND IN HAND</t>
  </si>
  <si>
    <t>*</t>
  </si>
  <si>
    <t>HAND IN HAND</t>
  </si>
  <si>
    <t>ACTUAL</t>
  </si>
  <si>
    <t>Net</t>
  </si>
  <si>
    <t>Home</t>
  </si>
  <si>
    <t>Access   / Access</t>
  </si>
  <si>
    <t>After School [deleted]   / After School [deleted]</t>
  </si>
  <si>
    <t>SEXUALASSAULTCRISIS</t>
  </si>
  <si>
    <t>BUDGET</t>
  </si>
  <si>
    <t>DR</t>
  </si>
  <si>
    <t>Admin [deleted1]   / Admin [deleted1]</t>
  </si>
  <si>
    <t>Bangor Payroll [deleted]   / Bangor Payroll [deleted]</t>
  </si>
  <si>
    <t>CR</t>
  </si>
  <si>
    <t>Admin [deleted2]   / Admin [deleted2]</t>
  </si>
  <si>
    <t>Census 2020   / Census 2020</t>
  </si>
  <si>
    <t>Admin [deleted]   / Admin [deleted]</t>
  </si>
  <si>
    <t>Construction [deleted]   / Construction [deleted]</t>
  </si>
  <si>
    <t>Administration   / Administration</t>
  </si>
  <si>
    <t>CPR/FA [deleted]   / CPR/FA [deleted]</t>
  </si>
  <si>
    <t>Adult Ed [deleted]   / Adult Ed [deleted]</t>
  </si>
  <si>
    <t>EdGE [deleted]   / EdGE [deleted]</t>
  </si>
  <si>
    <t>Advocacy   / Advocacy</t>
  </si>
  <si>
    <t>IEI [deleted]   / IEI [deleted]</t>
  </si>
  <si>
    <t>BHS   / BHS</t>
  </si>
  <si>
    <t>Legal [deleted]   / Legal [deleted]</t>
  </si>
  <si>
    <t>CCF Grant [deleted]   / CCF Grant [deleted]</t>
  </si>
  <si>
    <t>Library [deleted]   / Library [deleted]</t>
  </si>
  <si>
    <t>Community   / Community</t>
  </si>
  <si>
    <t>Maine Women's Fund   / Maine Women's Fund</t>
  </si>
  <si>
    <t>Contract [deleted]   / Contract [deleted]</t>
  </si>
  <si>
    <t>NECAT [deleted]   / NECAT [deleted]</t>
  </si>
  <si>
    <t>COVID19   / COVID19</t>
  </si>
  <si>
    <t>Nuestra Voz [deleted]   / Nuestra Voz [deleted]</t>
  </si>
  <si>
    <t>Development   / Development</t>
  </si>
  <si>
    <t>Racial Equity   / Racial Equity</t>
  </si>
  <si>
    <t>ESCORT [deleted]   / ESCORT [deleted]</t>
  </si>
  <si>
    <t>Reimb_ [deleted]   / Reimb_ [deleted]</t>
  </si>
  <si>
    <t>HBRF   / HBRF</t>
  </si>
  <si>
    <t>REinFORMA [deleted]   / REinFORMA [deleted]</t>
  </si>
  <si>
    <t>Housing   / Housing</t>
  </si>
  <si>
    <t>Spanish Class [deleted]   / Spanish Class [deleted]</t>
  </si>
  <si>
    <t>MEP   / MEP</t>
  </si>
  <si>
    <t>Summer Camp [deleted]   / Summer Camp [deleted]</t>
  </si>
  <si>
    <t>MSTC [deleted]   / MSTC [deleted]</t>
  </si>
  <si>
    <t>Syntiro [deleted]   / Syntiro [deleted]</t>
  </si>
  <si>
    <t>Not Specified   / Not Specified</t>
  </si>
  <si>
    <t>Trails [deleted]   / Trails [deleted]</t>
  </si>
  <si>
    <t>Operations [deleted]   / Operations [deleted]</t>
  </si>
  <si>
    <t>Volunteering [deleted]   / Volunteering [deleted]</t>
  </si>
  <si>
    <t>Pending Allocation   / Pending Allocation</t>
  </si>
  <si>
    <t>Welcome Initiative   / Welcome Initiative</t>
  </si>
  <si>
    <t>PLCC [deleted]   / PLCC [deleted]</t>
  </si>
  <si>
    <t>Wreath Center   / Wreath Center</t>
  </si>
  <si>
    <t>Prenatal [deleted]   / Prenatal [deleted]</t>
  </si>
  <si>
    <t>Presente Maine   / Presente Maine</t>
  </si>
  <si>
    <t>Programs [deleted]   / Programs [deleted]</t>
  </si>
  <si>
    <t>RRN [deleted]   / RRN [deleted]</t>
  </si>
  <si>
    <t>Scholarships [deleted]   / Scholarships [deleted]</t>
  </si>
  <si>
    <t>SFSP   / SFSP</t>
  </si>
  <si>
    <t>Soccer Field [deleted]   / Soccer Field [deleted]</t>
  </si>
  <si>
    <t>Women's Health WS [deleted]   / Women's Health WS [deleted]</t>
  </si>
  <si>
    <t>If more than 10 buses have been retrofitted, please attach doc with list of buses.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</si>
</sst>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409]mmmm\ d\,\ yyyy;@"/>
    <numFmt numFmtId="165" formatCode="_([$$-409]* #,##0.00_);_([$$-409]* \(#,##0.00\);_([$$-409]* &quot;-&quot;??_);_(@_)"/>
  </numFmts>
  <fonts count="41"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scheme val="minor"/>
    </font>
    <font>
      <b/>
      <sz val="11"/>
      <color theme="1"/>
      <name val="Calibri"/>
      <family val="2"/>
      <scheme val="minor"/>
    </font>
    <font>
      <b/>
      <u/>
      <sz val="11"/>
      <color theme="1"/>
      <name val="Calibri"/>
      <family val="2"/>
      <scheme val="minor"/>
    </font>
    <font>
      <sz val="11"/>
      <name val="Arial"/>
      <family val="1"/>
    </font>
    <font>
      <sz val="11"/>
      <name val="Calibri"/>
      <family val="2"/>
      <scheme val="minor"/>
    </font>
    <font>
      <b/>
      <u/>
      <sz val="11"/>
      <name val="Calibri"/>
      <family val="2"/>
      <scheme val="minor"/>
    </font>
    <font>
      <b/>
      <sz val="11"/>
      <name val="Calibri"/>
      <family val="2"/>
      <scheme val="minor"/>
    </font>
    <font>
      <sz val="11"/>
      <color rgb="FFFF0000"/>
      <name val="Calibri"/>
      <family val="2"/>
      <scheme val="minor"/>
    </font>
    <font>
      <sz val="11"/>
      <color theme="1"/>
      <name val="Times New Roman"/>
      <family val="1"/>
    </font>
    <font>
      <sz val="11"/>
      <name val="Times New Roman"/>
      <family val="1"/>
    </font>
    <font>
      <i/>
      <sz val="11"/>
      <color indexed="8"/>
      <name val="Calibri"/>
      <family val="2"/>
      <scheme val="minor"/>
    </font>
    <font>
      <b/>
      <sz val="11"/>
      <color indexed="8"/>
      <name val="Calibri"/>
      <family val="2"/>
      <scheme val="minor"/>
    </font>
    <font>
      <sz val="10"/>
      <name val="Arial"/>
      <family val="2"/>
    </font>
    <font>
      <b/>
      <u/>
      <sz val="20"/>
      <name val="Times New Roman"/>
      <family val="1"/>
    </font>
    <font>
      <sz val="20"/>
      <color theme="1"/>
      <name val="Calibri"/>
      <family val="2"/>
      <scheme val="minor"/>
    </font>
    <font>
      <b/>
      <sz val="20"/>
      <name val="Times New Roman"/>
      <family val="1"/>
    </font>
    <font>
      <sz val="20"/>
      <color theme="1"/>
      <name val="Times New Roman"/>
      <family val="1"/>
    </font>
    <font>
      <sz val="20"/>
      <color indexed="8"/>
      <name val="Calibri"/>
      <family val="2"/>
      <scheme val="minor"/>
    </font>
    <font>
      <b/>
      <sz val="20"/>
      <color rgb="FF025CBE"/>
      <name val="Times New Roman"/>
      <family val="1"/>
    </font>
    <font>
      <sz val="20"/>
      <name val="Times New Roman"/>
      <family val="1"/>
    </font>
    <font>
      <sz val="20"/>
      <name val="Calibri"/>
      <family val="2"/>
      <scheme val="minor"/>
    </font>
    <font>
      <b/>
      <sz val="20"/>
      <color theme="1"/>
      <name val="Times New Roman"/>
      <family val="1"/>
    </font>
    <font>
      <sz val="20"/>
      <color theme="4"/>
      <name val="Calibri"/>
      <family val="2"/>
      <scheme val="minor"/>
    </font>
    <font>
      <sz val="20"/>
      <color rgb="FF025CBE"/>
      <name val="Times New Roman"/>
      <family val="1"/>
    </font>
    <font>
      <b/>
      <sz val="20"/>
      <name val="Arial Narrow"/>
      <family val="2"/>
    </font>
    <font>
      <b/>
      <sz val="24"/>
      <name val="Arial Narrow"/>
      <family val="2"/>
    </font>
    <font>
      <sz val="20"/>
      <name val="Arial Narrow"/>
      <family val="2"/>
    </font>
    <font>
      <b/>
      <sz val="20"/>
      <color indexed="8"/>
      <name val="Times New Roman"/>
      <family val="1"/>
    </font>
    <font>
      <b/>
      <sz val="20"/>
      <color theme="1"/>
      <name val="Arial Narrow"/>
      <family val="2"/>
    </font>
    <font>
      <b/>
      <sz val="20"/>
      <color rgb="FF000000"/>
      <name val="Times New Roman"/>
      <family val="1"/>
    </font>
    <font>
      <sz val="16"/>
      <color rgb="FF025CBE"/>
      <name val="Calibri"/>
      <family val="2"/>
      <scheme val="minor"/>
    </font>
    <font>
      <sz val="16"/>
      <color indexed="8"/>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9" tint="0.79998168889431442"/>
        <bgColor indexed="64"/>
      </patternFill>
    </fill>
  </fills>
  <borders count="19">
    <border>
      <left/>
      <right/>
      <top/>
      <bottom/>
      <diagonal/>
    </border>
    <border>
      <left/>
      <right/>
      <top/>
      <bottom style="thin">
        <color auto="1"/>
      </bottom>
      <diagonal/>
    </border>
    <border>
      <left/>
      <right/>
      <top style="thin">
        <color auto="1"/>
      </top>
      <bottom/>
      <diagonal/>
    </border>
    <border>
      <left/>
      <right/>
      <top style="thin">
        <color auto="1"/>
      </top>
      <bottom style="double">
        <color auto="1"/>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indexed="64"/>
      </right>
      <top style="thin">
        <color rgb="FF000000"/>
      </top>
      <bottom/>
      <diagonal/>
    </border>
    <border>
      <left style="thin">
        <color indexed="64"/>
      </left>
      <right style="thin">
        <color indexed="64"/>
      </right>
      <top style="thin">
        <color rgb="FF000000"/>
      </top>
      <bottom/>
      <diagonal/>
    </border>
    <border>
      <left/>
      <right/>
      <top style="thin">
        <color rgb="FF000000"/>
      </top>
      <bottom/>
      <diagonal/>
    </border>
  </borders>
  <cellStyleXfs count="151">
    <xf numFmtId="0" fontId="0" fillId="0" borderId="0"/>
    <xf numFmtId="43" fontId="9" fillId="0" borderId="0" applyFont="0" applyFill="0" applyBorder="0" applyAlignment="0" applyProtection="0"/>
    <xf numFmtId="0" fontId="8" fillId="0" borderId="0"/>
    <xf numFmtId="44" fontId="8" fillId="0" borderId="0" applyFont="0" applyFill="0" applyBorder="0" applyAlignment="0" applyProtection="0"/>
    <xf numFmtId="43" fontId="8" fillId="0" borderId="0" applyFont="0" applyFill="0" applyBorder="0" applyAlignment="0" applyProtection="0"/>
    <xf numFmtId="0" fontId="12" fillId="0" borderId="0"/>
    <xf numFmtId="0" fontId="7" fillId="0" borderId="0"/>
    <xf numFmtId="44" fontId="7" fillId="0" borderId="0" applyFont="0" applyFill="0" applyBorder="0" applyAlignment="0" applyProtection="0"/>
    <xf numFmtId="43" fontId="7" fillId="0" borderId="0" applyFont="0" applyFill="0" applyBorder="0" applyAlignment="0" applyProtection="0"/>
    <xf numFmtId="0" fontId="6" fillId="0" borderId="0"/>
    <xf numFmtId="44" fontId="6" fillId="0" borderId="0" applyFont="0" applyFill="0" applyBorder="0" applyAlignment="0" applyProtection="0"/>
    <xf numFmtId="43" fontId="6" fillId="0" borderId="0" applyFont="0" applyFill="0" applyBorder="0" applyAlignment="0" applyProtection="0"/>
    <xf numFmtId="0" fontId="6" fillId="0" borderId="0"/>
    <xf numFmtId="44" fontId="6" fillId="0" borderId="0" applyFont="0" applyFill="0" applyBorder="0" applyAlignment="0" applyProtection="0"/>
    <xf numFmtId="43" fontId="6" fillId="0" borderId="0" applyFont="0" applyFill="0" applyBorder="0" applyAlignment="0" applyProtection="0"/>
    <xf numFmtId="0" fontId="5" fillId="0" borderId="0"/>
    <xf numFmtId="44" fontId="5" fillId="0" borderId="0" applyFont="0" applyFill="0" applyBorder="0" applyAlignment="0" applyProtection="0"/>
    <xf numFmtId="43" fontId="5" fillId="0" borderId="0" applyFont="0" applyFill="0" applyBorder="0" applyAlignment="0" applyProtection="0"/>
    <xf numFmtId="0" fontId="5" fillId="0" borderId="0"/>
    <xf numFmtId="44" fontId="5" fillId="0" borderId="0" applyFont="0" applyFill="0" applyBorder="0" applyAlignment="0" applyProtection="0"/>
    <xf numFmtId="43" fontId="5" fillId="0" borderId="0" applyFont="0" applyFill="0" applyBorder="0" applyAlignment="0" applyProtection="0"/>
    <xf numFmtId="0" fontId="5" fillId="0" borderId="0"/>
    <xf numFmtId="44" fontId="5" fillId="0" borderId="0" applyFont="0" applyFill="0" applyBorder="0" applyAlignment="0" applyProtection="0"/>
    <xf numFmtId="43" fontId="5" fillId="0" borderId="0" applyFont="0" applyFill="0" applyBorder="0" applyAlignment="0" applyProtection="0"/>
    <xf numFmtId="0" fontId="5" fillId="0" borderId="0"/>
    <xf numFmtId="44" fontId="5" fillId="0" borderId="0" applyFont="0" applyFill="0" applyBorder="0" applyAlignment="0" applyProtection="0"/>
    <xf numFmtId="43" fontId="5" fillId="0" borderId="0" applyFont="0" applyFill="0" applyBorder="0" applyAlignment="0" applyProtection="0"/>
    <xf numFmtId="0" fontId="4" fillId="0" borderId="0"/>
    <xf numFmtId="44" fontId="4" fillId="0" borderId="0" applyFont="0" applyFill="0" applyBorder="0" applyAlignment="0" applyProtection="0"/>
    <xf numFmtId="43" fontId="4" fillId="0" borderId="0" applyFont="0" applyFill="0" applyBorder="0" applyAlignment="0" applyProtection="0"/>
    <xf numFmtId="0" fontId="4" fillId="0" borderId="0"/>
    <xf numFmtId="44" fontId="4" fillId="0" borderId="0" applyFont="0" applyFill="0" applyBorder="0" applyAlignment="0" applyProtection="0"/>
    <xf numFmtId="43" fontId="4" fillId="0" borderId="0" applyFont="0" applyFill="0" applyBorder="0" applyAlignment="0" applyProtection="0"/>
    <xf numFmtId="0" fontId="4" fillId="0" borderId="0"/>
    <xf numFmtId="44" fontId="4" fillId="0" borderId="0" applyFont="0" applyFill="0" applyBorder="0" applyAlignment="0" applyProtection="0"/>
    <xf numFmtId="43" fontId="4" fillId="0" borderId="0" applyFont="0" applyFill="0" applyBorder="0" applyAlignment="0" applyProtection="0"/>
    <xf numFmtId="0" fontId="4" fillId="0" borderId="0"/>
    <xf numFmtId="44" fontId="4" fillId="0" borderId="0" applyFont="0" applyFill="0" applyBorder="0" applyAlignment="0" applyProtection="0"/>
    <xf numFmtId="43" fontId="4" fillId="0" borderId="0" applyFont="0" applyFill="0" applyBorder="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0" fontId="21" fillId="0" borderId="0">
      <alignment vertical="center"/>
    </xf>
    <xf numFmtId="44" fontId="21" fillId="0" borderId="0" applyFont="0" applyFill="0" applyBorder="0" applyAlignment="0" applyProtection="0">
      <alignment vertical="center"/>
    </xf>
    <xf numFmtId="0" fontId="9" fillId="0" borderId="0"/>
  </cellStyleXfs>
  <cellXfs count="125">
    <xf numFmtId="0" fontId="0" fillId="0" borderId="0" xfId="0"/>
    <xf numFmtId="0" fontId="8" fillId="0" borderId="0" xfId="2"/>
    <xf numFmtId="0" fontId="10" fillId="0" borderId="0" xfId="2" applyFont="1"/>
    <xf numFmtId="0" fontId="11" fillId="0" borderId="0" xfId="2" applyFont="1"/>
    <xf numFmtId="0" fontId="13" fillId="0" borderId="0" xfId="2" applyFont="1"/>
    <xf numFmtId="43" fontId="13" fillId="0" borderId="0" xfId="1" applyFont="1"/>
    <xf numFmtId="0" fontId="14" fillId="0" borderId="0" xfId="2" applyFont="1" applyAlignment="1">
      <alignment horizontal="center" wrapText="1"/>
    </xf>
    <xf numFmtId="43" fontId="8" fillId="0" borderId="0" xfId="2" applyNumberFormat="1"/>
    <xf numFmtId="43" fontId="0" fillId="0" borderId="0" xfId="1" applyFont="1"/>
    <xf numFmtId="43" fontId="10" fillId="0" borderId="2" xfId="1" applyFont="1" applyBorder="1"/>
    <xf numFmtId="43" fontId="15" fillId="0" borderId="2" xfId="1" applyFont="1" applyBorder="1"/>
    <xf numFmtId="43" fontId="10" fillId="0" borderId="3" xfId="1" applyFont="1" applyBorder="1"/>
    <xf numFmtId="0" fontId="16" fillId="0" borderId="0" xfId="2" applyFont="1"/>
    <xf numFmtId="43" fontId="13" fillId="0" borderId="0" xfId="2" applyNumberFormat="1" applyFont="1"/>
    <xf numFmtId="14" fontId="14" fillId="0" borderId="0" xfId="2" applyNumberFormat="1" applyFont="1" applyAlignment="1">
      <alignment horizontal="center" wrapText="1"/>
    </xf>
    <xf numFmtId="0" fontId="0" fillId="0" borderId="0" xfId="0" applyAlignment="1">
      <alignment wrapText="1"/>
    </xf>
    <xf numFmtId="43" fontId="15" fillId="0" borderId="3" xfId="1" applyFont="1" applyBorder="1"/>
    <xf numFmtId="17" fontId="11" fillId="0" borderId="0" xfId="2" applyNumberFormat="1" applyFont="1" applyAlignment="1">
      <alignment horizontal="center" wrapText="1"/>
    </xf>
    <xf numFmtId="0" fontId="17" fillId="0" borderId="0" xfId="2" applyFont="1"/>
    <xf numFmtId="0" fontId="18" fillId="0" borderId="0" xfId="2" applyFont="1"/>
    <xf numFmtId="17" fontId="10" fillId="0" borderId="0" xfId="2" applyNumberFormat="1" applyFont="1"/>
    <xf numFmtId="0" fontId="0" fillId="0" borderId="0" xfId="0" applyAlignment="1">
      <alignment horizontal="left" indent="1"/>
    </xf>
    <xf numFmtId="0" fontId="19" fillId="0" borderId="0" xfId="0" applyFont="1"/>
    <xf numFmtId="43" fontId="0" fillId="0" borderId="0" xfId="1" applyFont="1" applyAlignment="1">
      <alignment wrapText="1"/>
    </xf>
    <xf numFmtId="43" fontId="0" fillId="0" borderId="1" xfId="1" applyFont="1" applyBorder="1" applyAlignment="1">
      <alignment wrapText="1"/>
    </xf>
    <xf numFmtId="43" fontId="0" fillId="0" borderId="2" xfId="1" applyFont="1" applyBorder="1" applyAlignment="1">
      <alignment wrapText="1"/>
    </xf>
    <xf numFmtId="43" fontId="0" fillId="0" borderId="0" xfId="0" applyNumberFormat="1" applyAlignment="1">
      <alignment wrapText="1"/>
    </xf>
    <xf numFmtId="43" fontId="0" fillId="0" borderId="3" xfId="0" applyNumberFormat="1" applyBorder="1" applyAlignment="1">
      <alignment wrapText="1"/>
    </xf>
    <xf numFmtId="0" fontId="20" fillId="0" borderId="0" xfId="0" applyFont="1" applyAlignment="1">
      <alignment horizontal="center"/>
    </xf>
    <xf numFmtId="43" fontId="20" fillId="0" borderId="0" xfId="1" applyFont="1" applyAlignment="1">
      <alignment horizontal="center" wrapText="1"/>
    </xf>
    <xf numFmtId="0" fontId="20" fillId="0" borderId="0" xfId="0" applyFont="1" applyAlignment="1">
      <alignment horizontal="center" wrapText="1"/>
    </xf>
    <xf numFmtId="0" fontId="1" fillId="0" borderId="0" xfId="2" applyFont="1"/>
    <xf numFmtId="0" fontId="0" fillId="0" borderId="0" xfId="0" quotePrefix="1"/>
    <xf numFmtId="0" fontId="23" fillId="0" borderId="0" xfId="2" applyFont="1"/>
    <xf numFmtId="0" fontId="22" fillId="0" borderId="0" xfId="2" applyFont="1" applyAlignment="1">
      <alignment horizontal="center"/>
    </xf>
    <xf numFmtId="0" fontId="27" fillId="0" borderId="10" xfId="2" applyFont="1" applyBorder="1" applyAlignment="1">
      <alignment horizontal="center"/>
    </xf>
    <xf numFmtId="0" fontId="25" fillId="0" borderId="10" xfId="2" applyFont="1" applyBorder="1" applyAlignment="1">
      <alignment horizontal="center"/>
    </xf>
    <xf numFmtId="0" fontId="25" fillId="0" borderId="0" xfId="2" applyFont="1"/>
    <xf numFmtId="0" fontId="25" fillId="0" borderId="8" xfId="2" applyFont="1" applyBorder="1"/>
    <xf numFmtId="0" fontId="28" fillId="0" borderId="0" xfId="2" applyFont="1"/>
    <xf numFmtId="0" fontId="30" fillId="4" borderId="8" xfId="2" applyFont="1" applyFill="1" applyBorder="1" applyAlignment="1">
      <alignment wrapText="1"/>
    </xf>
    <xf numFmtId="0" fontId="30" fillId="4" borderId="9" xfId="2" applyFont="1" applyFill="1" applyBorder="1"/>
    <xf numFmtId="0" fontId="32" fillId="0" borderId="8" xfId="2" applyFont="1" applyBorder="1"/>
    <xf numFmtId="0" fontId="25" fillId="0" borderId="9" xfId="2" applyFont="1" applyBorder="1"/>
    <xf numFmtId="4" fontId="26" fillId="0" borderId="9" xfId="0" applyNumberFormat="1" applyFont="1" applyBorder="1"/>
    <xf numFmtId="43" fontId="23" fillId="0" borderId="0" xfId="2" applyNumberFormat="1" applyFont="1"/>
    <xf numFmtId="4" fontId="23" fillId="0" borderId="0" xfId="2" applyNumberFormat="1" applyFont="1"/>
    <xf numFmtId="0" fontId="28" fillId="0" borderId="9" xfId="2" applyFont="1" applyBorder="1"/>
    <xf numFmtId="0" fontId="29" fillId="0" borderId="0" xfId="2" applyFont="1"/>
    <xf numFmtId="0" fontId="26" fillId="0" borderId="0" xfId="0" applyFont="1"/>
    <xf numFmtId="43" fontId="26" fillId="0" borderId="0" xfId="0" applyNumberFormat="1" applyFont="1"/>
    <xf numFmtId="43" fontId="24" fillId="2" borderId="4" xfId="1" applyFont="1" applyFill="1" applyBorder="1" applyAlignment="1"/>
    <xf numFmtId="17" fontId="24" fillId="4" borderId="9" xfId="2" applyNumberFormat="1" applyFont="1" applyFill="1" applyBorder="1" applyAlignment="1">
      <alignment horizontal="center" wrapText="1"/>
    </xf>
    <xf numFmtId="0" fontId="24" fillId="4" borderId="4" xfId="2" applyFont="1" applyFill="1" applyBorder="1" applyAlignment="1">
      <alignment horizontal="center" vertical="top"/>
    </xf>
    <xf numFmtId="0" fontId="24" fillId="0" borderId="0" xfId="2" applyFont="1" applyAlignment="1">
      <alignment horizontal="left"/>
    </xf>
    <xf numFmtId="0" fontId="30" fillId="4" borderId="9" xfId="2" applyFont="1" applyFill="1" applyBorder="1" applyAlignment="1">
      <alignment horizontal="right"/>
    </xf>
    <xf numFmtId="0" fontId="36" fillId="4" borderId="9" xfId="0" applyFont="1" applyFill="1" applyBorder="1" applyAlignment="1">
      <alignment horizontal="center"/>
    </xf>
    <xf numFmtId="0" fontId="0" fillId="0" borderId="9" xfId="0" applyBorder="1"/>
    <xf numFmtId="49" fontId="37" fillId="3" borderId="10" xfId="2" quotePrefix="1" applyNumberFormat="1" applyFont="1" applyFill="1" applyBorder="1" applyAlignment="1">
      <alignment horizontal="left"/>
    </xf>
    <xf numFmtId="49" fontId="37" fillId="0" borderId="9" xfId="2" quotePrefix="1" applyNumberFormat="1" applyFont="1" applyBorder="1" applyAlignment="1">
      <alignment horizontal="left"/>
    </xf>
    <xf numFmtId="164" fontId="33" fillId="0" borderId="7" xfId="2" applyNumberFormat="1" applyFont="1" applyBorder="1" applyAlignment="1">
      <alignment horizontal="left"/>
    </xf>
    <xf numFmtId="43" fontId="24" fillId="2" borderId="2" xfId="1" applyFont="1" applyFill="1" applyBorder="1" applyAlignment="1"/>
    <xf numFmtId="43" fontId="24" fillId="2" borderId="5" xfId="1" applyFont="1" applyFill="1" applyBorder="1" applyAlignment="1"/>
    <xf numFmtId="43" fontId="24" fillId="2" borderId="0" xfId="1" applyFont="1" applyFill="1" applyBorder="1" applyAlignment="1"/>
    <xf numFmtId="0" fontId="0" fillId="2" borderId="2" xfId="0" applyFill="1" applyBorder="1"/>
    <xf numFmtId="0" fontId="0" fillId="2" borderId="0" xfId="0" applyFill="1"/>
    <xf numFmtId="49" fontId="37" fillId="3" borderId="6" xfId="2" quotePrefix="1" applyNumberFormat="1" applyFont="1" applyFill="1" applyBorder="1" applyAlignment="1">
      <alignment horizontal="left"/>
    </xf>
    <xf numFmtId="0" fontId="0" fillId="0" borderId="6" xfId="0" applyBorder="1"/>
    <xf numFmtId="0" fontId="30" fillId="0" borderId="11" xfId="2" applyFont="1" applyBorder="1"/>
    <xf numFmtId="0" fontId="25" fillId="0" borderId="12" xfId="2" applyFont="1" applyBorder="1" applyAlignment="1">
      <alignment horizontal="left"/>
    </xf>
    <xf numFmtId="44" fontId="28" fillId="4" borderId="9" xfId="147" applyFont="1" applyFill="1" applyBorder="1"/>
    <xf numFmtId="165" fontId="32" fillId="0" borderId="8" xfId="2" applyNumberFormat="1" applyFont="1" applyBorder="1"/>
    <xf numFmtId="165" fontId="26" fillId="0" borderId="9" xfId="0" applyNumberFormat="1" applyFont="1" applyBorder="1"/>
    <xf numFmtId="0" fontId="34" fillId="0" borderId="10" xfId="2" applyFont="1" applyBorder="1"/>
    <xf numFmtId="14" fontId="34" fillId="0" borderId="10" xfId="2" applyNumberFormat="1" applyFont="1" applyBorder="1" applyAlignment="1">
      <alignment horizontal="left"/>
    </xf>
    <xf numFmtId="0" fontId="39" fillId="0" borderId="0" xfId="0" applyFont="1" applyAlignment="1">
      <alignment vertical="top" wrapText="1"/>
    </xf>
    <xf numFmtId="0" fontId="27" fillId="0" borderId="9" xfId="2" applyFont="1" applyBorder="1" applyAlignment="1">
      <alignment horizontal="center"/>
    </xf>
    <xf numFmtId="0" fontId="0" fillId="2" borderId="0" xfId="0" applyFill="1" applyAlignment="1">
      <alignment vertical="top" wrapText="1"/>
    </xf>
    <xf numFmtId="43" fontId="1" fillId="0" borderId="0" xfId="1" applyFont="1"/>
    <xf numFmtId="165" fontId="26" fillId="0" borderId="8" xfId="0" applyNumberFormat="1" applyFont="1" applyBorder="1"/>
    <xf numFmtId="4" fontId="26" fillId="0" borderId="8" xfId="0" applyNumberFormat="1" applyFont="1" applyBorder="1"/>
    <xf numFmtId="0" fontId="0" fillId="0" borderId="8" xfId="0" applyBorder="1"/>
    <xf numFmtId="0" fontId="25" fillId="0" borderId="13" xfId="2" applyFont="1" applyBorder="1"/>
    <xf numFmtId="0" fontId="25" fillId="0" borderId="14" xfId="2" applyFont="1" applyBorder="1"/>
    <xf numFmtId="165" fontId="26" fillId="0" borderId="14" xfId="0" applyNumberFormat="1" applyFont="1" applyBorder="1"/>
    <xf numFmtId="4" fontId="26" fillId="0" borderId="14" xfId="0" applyNumberFormat="1" applyFont="1" applyBorder="1"/>
    <xf numFmtId="0" fontId="0" fillId="0" borderId="14" xfId="0" applyBorder="1"/>
    <xf numFmtId="43" fontId="23" fillId="0" borderId="15" xfId="2" applyNumberFormat="1" applyFont="1" applyBorder="1"/>
    <xf numFmtId="4" fontId="23" fillId="0" borderId="15" xfId="2" applyNumberFormat="1" applyFont="1" applyBorder="1"/>
    <xf numFmtId="0" fontId="23" fillId="0" borderId="15" xfId="2" applyFont="1" applyBorder="1"/>
    <xf numFmtId="0" fontId="25" fillId="0" borderId="12" xfId="2" applyFont="1" applyBorder="1"/>
    <xf numFmtId="165" fontId="32" fillId="0" borderId="12" xfId="2" applyNumberFormat="1" applyFont="1" applyBorder="1"/>
    <xf numFmtId="0" fontId="32" fillId="0" borderId="12" xfId="2" applyFont="1" applyBorder="1"/>
    <xf numFmtId="4" fontId="26" fillId="0" borderId="11" xfId="0" applyNumberFormat="1" applyFont="1" applyBorder="1"/>
    <xf numFmtId="0" fontId="25" fillId="0" borderId="16" xfId="2" applyFont="1" applyBorder="1"/>
    <xf numFmtId="0" fontId="25" fillId="0" borderId="17" xfId="2" applyFont="1" applyBorder="1"/>
    <xf numFmtId="165" fontId="26" fillId="0" borderId="17" xfId="0" applyNumberFormat="1" applyFont="1" applyBorder="1"/>
    <xf numFmtId="4" fontId="26" fillId="0" borderId="17" xfId="0" applyNumberFormat="1" applyFont="1" applyBorder="1"/>
    <xf numFmtId="0" fontId="0" fillId="0" borderId="17" xfId="0" applyBorder="1"/>
    <xf numFmtId="43" fontId="23" fillId="0" borderId="18" xfId="2" applyNumberFormat="1" applyFont="1" applyBorder="1"/>
    <xf numFmtId="4" fontId="23" fillId="0" borderId="18" xfId="2" applyNumberFormat="1" applyFont="1" applyBorder="1"/>
    <xf numFmtId="0" fontId="23" fillId="0" borderId="18" xfId="2" applyFont="1" applyBorder="1"/>
    <xf numFmtId="0" fontId="28" fillId="0" borderId="8" xfId="2" applyFont="1" applyBorder="1"/>
    <xf numFmtId="43" fontId="40" fillId="0" borderId="0" xfId="0" applyNumberFormat="1" applyFont="1"/>
    <xf numFmtId="0" fontId="0" fillId="0" borderId="6" xfId="0" applyBorder="1" applyAlignment="1">
      <alignment horizontal="left"/>
    </xf>
    <xf numFmtId="0" fontId="27" fillId="0" borderId="0" xfId="2" applyFont="1" applyAlignment="1">
      <alignment horizontal="center"/>
    </xf>
    <xf numFmtId="0" fontId="22" fillId="4" borderId="0" xfId="2" applyFont="1" applyFill="1" applyAlignment="1">
      <alignment horizontal="center"/>
    </xf>
    <xf numFmtId="0" fontId="0" fillId="4" borderId="0" xfId="0" applyFill="1" applyAlignment="1">
      <alignment horizontal="center"/>
    </xf>
    <xf numFmtId="0" fontId="33" fillId="3" borderId="10" xfId="2" applyFont="1" applyFill="1"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27" fillId="0" borderId="0" xfId="2" applyFont="1" applyAlignment="1">
      <alignment horizontal="center"/>
    </xf>
    <xf numFmtId="164" fontId="33" fillId="3" borderId="10" xfId="2" applyNumberFormat="1" applyFont="1" applyFill="1" applyBorder="1" applyAlignment="1">
      <alignment horizontal="left"/>
    </xf>
    <xf numFmtId="0" fontId="30" fillId="0" borderId="10" xfId="2" applyFont="1" applyBorder="1" applyAlignment="1">
      <alignment wrapText="1"/>
    </xf>
    <xf numFmtId="0" fontId="0" fillId="0" borderId="6" xfId="0" applyBorder="1"/>
    <xf numFmtId="0" fontId="0" fillId="3" borderId="9" xfId="0" applyFill="1" applyBorder="1"/>
    <xf numFmtId="0" fontId="31" fillId="0" borderId="0" xfId="0" applyFont="1" applyAlignment="1">
      <alignment vertical="top" wrapText="1"/>
    </xf>
    <xf numFmtId="0" fontId="38" fillId="0" borderId="6" xfId="0" applyFont="1" applyBorder="1"/>
    <xf numFmtId="0" fontId="20" fillId="0" borderId="6" xfId="0" applyFont="1" applyBorder="1"/>
    <xf numFmtId="0" fontId="20" fillId="0" borderId="7" xfId="0" applyFont="1" applyBorder="1"/>
    <xf numFmtId="0" fontId="24" fillId="4" borderId="9" xfId="2" applyFont="1" applyFill="1" applyBorder="1" applyAlignment="1">
      <alignment horizontal="left" vertical="top" wrapText="1"/>
    </xf>
    <xf numFmtId="0" fontId="39" fillId="0" borderId="11" xfId="0" applyFont="1" applyBorder="1" applyAlignment="1">
      <alignment vertical="top" wrapText="1"/>
    </xf>
    <xf numFmtId="0" fontId="0" fillId="0" borderId="12" xfId="0" applyBorder="1" applyAlignment="1">
      <alignment vertical="top" wrapText="1"/>
    </xf>
    <xf numFmtId="0" fontId="0" fillId="0" borderId="8" xfId="0" applyBorder="1" applyAlignment="1">
      <alignment vertical="top" wrapText="1"/>
    </xf>
    <xf numFmtId="0" fontId="35" fillId="3" borderId="10" xfId="2" applyFont="1" applyFill="1" applyBorder="1" applyAlignment="1">
      <alignment horizontal="left"/>
    </xf>
  </cellXfs>
  <cellStyles count="151">
    <cellStyle name="Comma" xfId="1" builtinId="3"/>
    <cellStyle name="Comma 2" xfId="4" xr:uid="{00000000-0005-0000-0000-000001000000}"/>
    <cellStyle name="Comma 2 2" xfId="8" xr:uid="{00000000-0005-0000-0000-000002000000}"/>
    <cellStyle name="Comma 2 2 2" xfId="14" xr:uid="{00000000-0005-0000-0000-000003000000}"/>
    <cellStyle name="Comma 2 2 2 2" xfId="26" xr:uid="{00000000-0005-0000-0000-000004000000}"/>
    <cellStyle name="Comma 2 2 2 2 2" xfId="62" xr:uid="{00000000-0005-0000-0000-000005000000}"/>
    <cellStyle name="Comma 2 2 2 2 2 2" xfId="134" xr:uid="{00000000-0005-0000-0000-000006000000}"/>
    <cellStyle name="Comma 2 2 2 2 3" xfId="98" xr:uid="{00000000-0005-0000-0000-000007000000}"/>
    <cellStyle name="Comma 2 2 2 3" xfId="38" xr:uid="{00000000-0005-0000-0000-000008000000}"/>
    <cellStyle name="Comma 2 2 2 3 2" xfId="74" xr:uid="{00000000-0005-0000-0000-000009000000}"/>
    <cellStyle name="Comma 2 2 2 3 2 2" xfId="146" xr:uid="{00000000-0005-0000-0000-00000A000000}"/>
    <cellStyle name="Comma 2 2 2 3 3" xfId="110" xr:uid="{00000000-0005-0000-0000-00000B000000}"/>
    <cellStyle name="Comma 2 2 2 4" xfId="50" xr:uid="{00000000-0005-0000-0000-00000C000000}"/>
    <cellStyle name="Comma 2 2 2 4 2" xfId="122" xr:uid="{00000000-0005-0000-0000-00000D000000}"/>
    <cellStyle name="Comma 2 2 2 5" xfId="86" xr:uid="{00000000-0005-0000-0000-00000E000000}"/>
    <cellStyle name="Comma 2 2 3" xfId="20" xr:uid="{00000000-0005-0000-0000-00000F000000}"/>
    <cellStyle name="Comma 2 2 3 2" xfId="56" xr:uid="{00000000-0005-0000-0000-000010000000}"/>
    <cellStyle name="Comma 2 2 3 2 2" xfId="128" xr:uid="{00000000-0005-0000-0000-000011000000}"/>
    <cellStyle name="Comma 2 2 3 3" xfId="92" xr:uid="{00000000-0005-0000-0000-000012000000}"/>
    <cellStyle name="Comma 2 2 4" xfId="32" xr:uid="{00000000-0005-0000-0000-000013000000}"/>
    <cellStyle name="Comma 2 2 4 2" xfId="68" xr:uid="{00000000-0005-0000-0000-000014000000}"/>
    <cellStyle name="Comma 2 2 4 2 2" xfId="140" xr:uid="{00000000-0005-0000-0000-000015000000}"/>
    <cellStyle name="Comma 2 2 4 3" xfId="104" xr:uid="{00000000-0005-0000-0000-000016000000}"/>
    <cellStyle name="Comma 2 2 5" xfId="44" xr:uid="{00000000-0005-0000-0000-000017000000}"/>
    <cellStyle name="Comma 2 2 5 2" xfId="116" xr:uid="{00000000-0005-0000-0000-000018000000}"/>
    <cellStyle name="Comma 2 2 6" xfId="80" xr:uid="{00000000-0005-0000-0000-000019000000}"/>
    <cellStyle name="Comma 2 3" xfId="11" xr:uid="{00000000-0005-0000-0000-00001A000000}"/>
    <cellStyle name="Comma 2 3 2" xfId="23" xr:uid="{00000000-0005-0000-0000-00001B000000}"/>
    <cellStyle name="Comma 2 3 2 2" xfId="59" xr:uid="{00000000-0005-0000-0000-00001C000000}"/>
    <cellStyle name="Comma 2 3 2 2 2" xfId="131" xr:uid="{00000000-0005-0000-0000-00001D000000}"/>
    <cellStyle name="Comma 2 3 2 3" xfId="95" xr:uid="{00000000-0005-0000-0000-00001E000000}"/>
    <cellStyle name="Comma 2 3 3" xfId="35" xr:uid="{00000000-0005-0000-0000-00001F000000}"/>
    <cellStyle name="Comma 2 3 3 2" xfId="71" xr:uid="{00000000-0005-0000-0000-000020000000}"/>
    <cellStyle name="Comma 2 3 3 2 2" xfId="143" xr:uid="{00000000-0005-0000-0000-000021000000}"/>
    <cellStyle name="Comma 2 3 3 3" xfId="107" xr:uid="{00000000-0005-0000-0000-000022000000}"/>
    <cellStyle name="Comma 2 3 4" xfId="47" xr:uid="{00000000-0005-0000-0000-000023000000}"/>
    <cellStyle name="Comma 2 3 4 2" xfId="119" xr:uid="{00000000-0005-0000-0000-000024000000}"/>
    <cellStyle name="Comma 2 3 5" xfId="83" xr:uid="{00000000-0005-0000-0000-000025000000}"/>
    <cellStyle name="Comma 2 4" xfId="17" xr:uid="{00000000-0005-0000-0000-000026000000}"/>
    <cellStyle name="Comma 2 4 2" xfId="53" xr:uid="{00000000-0005-0000-0000-000027000000}"/>
    <cellStyle name="Comma 2 4 2 2" xfId="125" xr:uid="{00000000-0005-0000-0000-000028000000}"/>
    <cellStyle name="Comma 2 4 3" xfId="89" xr:uid="{00000000-0005-0000-0000-000029000000}"/>
    <cellStyle name="Comma 2 5" xfId="29" xr:uid="{00000000-0005-0000-0000-00002A000000}"/>
    <cellStyle name="Comma 2 5 2" xfId="65" xr:uid="{00000000-0005-0000-0000-00002B000000}"/>
    <cellStyle name="Comma 2 5 2 2" xfId="137" xr:uid="{00000000-0005-0000-0000-00002C000000}"/>
    <cellStyle name="Comma 2 5 3" xfId="101" xr:uid="{00000000-0005-0000-0000-00002D000000}"/>
    <cellStyle name="Comma 2 6" xfId="41" xr:uid="{00000000-0005-0000-0000-00002E000000}"/>
    <cellStyle name="Comma 2 6 2" xfId="113" xr:uid="{00000000-0005-0000-0000-00002F000000}"/>
    <cellStyle name="Comma 2 7" xfId="77" xr:uid="{00000000-0005-0000-0000-000030000000}"/>
    <cellStyle name="Currency" xfId="147" builtinId="4"/>
    <cellStyle name="Currency 2" xfId="3" xr:uid="{00000000-0005-0000-0000-000031000000}"/>
    <cellStyle name="Currency 2 2" xfId="7" xr:uid="{00000000-0005-0000-0000-000032000000}"/>
    <cellStyle name="Currency 2 2 2" xfId="13" xr:uid="{00000000-0005-0000-0000-000033000000}"/>
    <cellStyle name="Currency 2 2 2 2" xfId="25" xr:uid="{00000000-0005-0000-0000-000034000000}"/>
    <cellStyle name="Currency 2 2 2 2 2" xfId="61" xr:uid="{00000000-0005-0000-0000-000035000000}"/>
    <cellStyle name="Currency 2 2 2 2 2 2" xfId="133" xr:uid="{00000000-0005-0000-0000-000036000000}"/>
    <cellStyle name="Currency 2 2 2 2 3" xfId="97" xr:uid="{00000000-0005-0000-0000-000037000000}"/>
    <cellStyle name="Currency 2 2 2 3" xfId="37" xr:uid="{00000000-0005-0000-0000-000038000000}"/>
    <cellStyle name="Currency 2 2 2 3 2" xfId="73" xr:uid="{00000000-0005-0000-0000-000039000000}"/>
    <cellStyle name="Currency 2 2 2 3 2 2" xfId="145" xr:uid="{00000000-0005-0000-0000-00003A000000}"/>
    <cellStyle name="Currency 2 2 2 3 3" xfId="109" xr:uid="{00000000-0005-0000-0000-00003B000000}"/>
    <cellStyle name="Currency 2 2 2 4" xfId="49" xr:uid="{00000000-0005-0000-0000-00003C000000}"/>
    <cellStyle name="Currency 2 2 2 4 2" xfId="121" xr:uid="{00000000-0005-0000-0000-00003D000000}"/>
    <cellStyle name="Currency 2 2 2 5" xfId="85" xr:uid="{00000000-0005-0000-0000-00003E000000}"/>
    <cellStyle name="Currency 2 2 3" xfId="19" xr:uid="{00000000-0005-0000-0000-00003F000000}"/>
    <cellStyle name="Currency 2 2 3 2" xfId="55" xr:uid="{00000000-0005-0000-0000-000040000000}"/>
    <cellStyle name="Currency 2 2 3 2 2" xfId="127" xr:uid="{00000000-0005-0000-0000-000041000000}"/>
    <cellStyle name="Currency 2 2 3 3" xfId="91" xr:uid="{00000000-0005-0000-0000-000042000000}"/>
    <cellStyle name="Currency 2 2 4" xfId="31" xr:uid="{00000000-0005-0000-0000-000043000000}"/>
    <cellStyle name="Currency 2 2 4 2" xfId="67" xr:uid="{00000000-0005-0000-0000-000044000000}"/>
    <cellStyle name="Currency 2 2 4 2 2" xfId="139" xr:uid="{00000000-0005-0000-0000-000045000000}"/>
    <cellStyle name="Currency 2 2 4 3" xfId="103" xr:uid="{00000000-0005-0000-0000-000046000000}"/>
    <cellStyle name="Currency 2 2 5" xfId="43" xr:uid="{00000000-0005-0000-0000-000047000000}"/>
    <cellStyle name="Currency 2 2 5 2" xfId="115" xr:uid="{00000000-0005-0000-0000-000048000000}"/>
    <cellStyle name="Currency 2 2 6" xfId="79" xr:uid="{00000000-0005-0000-0000-000049000000}"/>
    <cellStyle name="Currency 2 3" xfId="10" xr:uid="{00000000-0005-0000-0000-00004A000000}"/>
    <cellStyle name="Currency 2 3 2" xfId="22" xr:uid="{00000000-0005-0000-0000-00004B000000}"/>
    <cellStyle name="Currency 2 3 2 2" xfId="58" xr:uid="{00000000-0005-0000-0000-00004C000000}"/>
    <cellStyle name="Currency 2 3 2 2 2" xfId="130" xr:uid="{00000000-0005-0000-0000-00004D000000}"/>
    <cellStyle name="Currency 2 3 2 3" xfId="94" xr:uid="{00000000-0005-0000-0000-00004E000000}"/>
    <cellStyle name="Currency 2 3 3" xfId="34" xr:uid="{00000000-0005-0000-0000-00004F000000}"/>
    <cellStyle name="Currency 2 3 3 2" xfId="70" xr:uid="{00000000-0005-0000-0000-000050000000}"/>
    <cellStyle name="Currency 2 3 3 2 2" xfId="142" xr:uid="{00000000-0005-0000-0000-000051000000}"/>
    <cellStyle name="Currency 2 3 3 3" xfId="106" xr:uid="{00000000-0005-0000-0000-000052000000}"/>
    <cellStyle name="Currency 2 3 4" xfId="46" xr:uid="{00000000-0005-0000-0000-000053000000}"/>
    <cellStyle name="Currency 2 3 4 2" xfId="118" xr:uid="{00000000-0005-0000-0000-000054000000}"/>
    <cellStyle name="Currency 2 3 5" xfId="82" xr:uid="{00000000-0005-0000-0000-000055000000}"/>
    <cellStyle name="Currency 2 4" xfId="16" xr:uid="{00000000-0005-0000-0000-000056000000}"/>
    <cellStyle name="Currency 2 4 2" xfId="52" xr:uid="{00000000-0005-0000-0000-000057000000}"/>
    <cellStyle name="Currency 2 4 2 2" xfId="124" xr:uid="{00000000-0005-0000-0000-000058000000}"/>
    <cellStyle name="Currency 2 4 3" xfId="88" xr:uid="{00000000-0005-0000-0000-000059000000}"/>
    <cellStyle name="Currency 2 5" xfId="28" xr:uid="{00000000-0005-0000-0000-00005A000000}"/>
    <cellStyle name="Currency 2 5 2" xfId="64" xr:uid="{00000000-0005-0000-0000-00005B000000}"/>
    <cellStyle name="Currency 2 5 2 2" xfId="136" xr:uid="{00000000-0005-0000-0000-00005C000000}"/>
    <cellStyle name="Currency 2 5 3" xfId="100" xr:uid="{00000000-0005-0000-0000-00005D000000}"/>
    <cellStyle name="Currency 2 6" xfId="40" xr:uid="{00000000-0005-0000-0000-00005E000000}"/>
    <cellStyle name="Currency 2 6 2" xfId="112" xr:uid="{00000000-0005-0000-0000-00005F000000}"/>
    <cellStyle name="Currency 2 7" xfId="76" xr:uid="{00000000-0005-0000-0000-000060000000}"/>
    <cellStyle name="Currency 3" xfId="149" xr:uid="{BC751555-A6BA-441F-881A-12A7FFDA1967}"/>
    <cellStyle name="F9ReportControlStyle_ctpGLTRAN" xfId="150" xr:uid="{5285E342-712B-4E52-A068-2D166D4FC5A0}"/>
    <cellStyle name="Normal" xfId="0" builtinId="0"/>
    <cellStyle name="Normal 2" xfId="2" xr:uid="{00000000-0005-0000-0000-000062000000}"/>
    <cellStyle name="Normal 2 2" xfId="6" xr:uid="{00000000-0005-0000-0000-000063000000}"/>
    <cellStyle name="Normal 2 2 2" xfId="12" xr:uid="{00000000-0005-0000-0000-000064000000}"/>
    <cellStyle name="Normal 2 2 2 2" xfId="24" xr:uid="{00000000-0005-0000-0000-000065000000}"/>
    <cellStyle name="Normal 2 2 2 2 2" xfId="60" xr:uid="{00000000-0005-0000-0000-000066000000}"/>
    <cellStyle name="Normal 2 2 2 2 2 2" xfId="132" xr:uid="{00000000-0005-0000-0000-000067000000}"/>
    <cellStyle name="Normal 2 2 2 2 3" xfId="96" xr:uid="{00000000-0005-0000-0000-000068000000}"/>
    <cellStyle name="Normal 2 2 2 3" xfId="36" xr:uid="{00000000-0005-0000-0000-000069000000}"/>
    <cellStyle name="Normal 2 2 2 3 2" xfId="72" xr:uid="{00000000-0005-0000-0000-00006A000000}"/>
    <cellStyle name="Normal 2 2 2 3 2 2" xfId="144" xr:uid="{00000000-0005-0000-0000-00006B000000}"/>
    <cellStyle name="Normal 2 2 2 3 3" xfId="108" xr:uid="{00000000-0005-0000-0000-00006C000000}"/>
    <cellStyle name="Normal 2 2 2 4" xfId="48" xr:uid="{00000000-0005-0000-0000-00006D000000}"/>
    <cellStyle name="Normal 2 2 2 4 2" xfId="120" xr:uid="{00000000-0005-0000-0000-00006E000000}"/>
    <cellStyle name="Normal 2 2 2 5" xfId="84" xr:uid="{00000000-0005-0000-0000-00006F000000}"/>
    <cellStyle name="Normal 2 2 3" xfId="18" xr:uid="{00000000-0005-0000-0000-000070000000}"/>
    <cellStyle name="Normal 2 2 3 2" xfId="54" xr:uid="{00000000-0005-0000-0000-000071000000}"/>
    <cellStyle name="Normal 2 2 3 2 2" xfId="126" xr:uid="{00000000-0005-0000-0000-000072000000}"/>
    <cellStyle name="Normal 2 2 3 3" xfId="90" xr:uid="{00000000-0005-0000-0000-000073000000}"/>
    <cellStyle name="Normal 2 2 4" xfId="30" xr:uid="{00000000-0005-0000-0000-000074000000}"/>
    <cellStyle name="Normal 2 2 4 2" xfId="66" xr:uid="{00000000-0005-0000-0000-000075000000}"/>
    <cellStyle name="Normal 2 2 4 2 2" xfId="138" xr:uid="{00000000-0005-0000-0000-000076000000}"/>
    <cellStyle name="Normal 2 2 4 3" xfId="102" xr:uid="{00000000-0005-0000-0000-000077000000}"/>
    <cellStyle name="Normal 2 2 5" xfId="42" xr:uid="{00000000-0005-0000-0000-000078000000}"/>
    <cellStyle name="Normal 2 2 5 2" xfId="114" xr:uid="{00000000-0005-0000-0000-000079000000}"/>
    <cellStyle name="Normal 2 2 6" xfId="78" xr:uid="{00000000-0005-0000-0000-00007A000000}"/>
    <cellStyle name="Normal 2 3" xfId="9" xr:uid="{00000000-0005-0000-0000-00007B000000}"/>
    <cellStyle name="Normal 2 3 2" xfId="21" xr:uid="{00000000-0005-0000-0000-00007C000000}"/>
    <cellStyle name="Normal 2 3 2 2" xfId="57" xr:uid="{00000000-0005-0000-0000-00007D000000}"/>
    <cellStyle name="Normal 2 3 2 2 2" xfId="129" xr:uid="{00000000-0005-0000-0000-00007E000000}"/>
    <cellStyle name="Normal 2 3 2 3" xfId="93" xr:uid="{00000000-0005-0000-0000-00007F000000}"/>
    <cellStyle name="Normal 2 3 3" xfId="33" xr:uid="{00000000-0005-0000-0000-000080000000}"/>
    <cellStyle name="Normal 2 3 3 2" xfId="69" xr:uid="{00000000-0005-0000-0000-000081000000}"/>
    <cellStyle name="Normal 2 3 3 2 2" xfId="141" xr:uid="{00000000-0005-0000-0000-000082000000}"/>
    <cellStyle name="Normal 2 3 3 3" xfId="105" xr:uid="{00000000-0005-0000-0000-000083000000}"/>
    <cellStyle name="Normal 2 3 4" xfId="45" xr:uid="{00000000-0005-0000-0000-000084000000}"/>
    <cellStyle name="Normal 2 3 4 2" xfId="117" xr:uid="{00000000-0005-0000-0000-000085000000}"/>
    <cellStyle name="Normal 2 3 5" xfId="81" xr:uid="{00000000-0005-0000-0000-000086000000}"/>
    <cellStyle name="Normal 2 4" xfId="15" xr:uid="{00000000-0005-0000-0000-000087000000}"/>
    <cellStyle name="Normal 2 4 2" xfId="51" xr:uid="{00000000-0005-0000-0000-000088000000}"/>
    <cellStyle name="Normal 2 4 2 2" xfId="123" xr:uid="{00000000-0005-0000-0000-000089000000}"/>
    <cellStyle name="Normal 2 4 3" xfId="87" xr:uid="{00000000-0005-0000-0000-00008A000000}"/>
    <cellStyle name="Normal 2 5" xfId="27" xr:uid="{00000000-0005-0000-0000-00008B000000}"/>
    <cellStyle name="Normal 2 5 2" xfId="63" xr:uid="{00000000-0005-0000-0000-00008C000000}"/>
    <cellStyle name="Normal 2 5 2 2" xfId="135" xr:uid="{00000000-0005-0000-0000-00008D000000}"/>
    <cellStyle name="Normal 2 5 3" xfId="99" xr:uid="{00000000-0005-0000-0000-00008E000000}"/>
    <cellStyle name="Normal 2 6" xfId="39" xr:uid="{00000000-0005-0000-0000-00008F000000}"/>
    <cellStyle name="Normal 2 6 2" xfId="111" xr:uid="{00000000-0005-0000-0000-000090000000}"/>
    <cellStyle name="Normal 2 7" xfId="75" xr:uid="{00000000-0005-0000-0000-000091000000}"/>
    <cellStyle name="Normal 3" xfId="5" xr:uid="{00000000-0005-0000-0000-000092000000}"/>
    <cellStyle name="Normal 4" xfId="148" xr:uid="{6062C706-9206-4A4F-95E8-A3CF772F7DC0}"/>
  </cellStyles>
  <dxfs count="0"/>
  <tableStyles count="0" defaultTableStyle="TableStyleMedium2" defaultPivotStyle="PivotStyleLight16"/>
  <colors>
    <mruColors>
      <color rgb="FF025CB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ocumenttasks/documenttask1.xml><?xml version="1.0" encoding="utf-8"?>
<Tasks xmlns="http://schemas.microsoft.com/office/tasks/2019/documenttasks">
  <Task id="{43F4EA30-8F7D-4266-9F53-0BC37CA35855}">
    <Anchor>
      <Comment id="{B8E6B26C-8C00-48E1-9B69-8A3A0A5EA06D}"/>
    </Anchor>
    <History>
      <Event time="2026-07-13T16:45:16.59" id="{6BE445FC-9578-4B99-93F2-05B275CA83DF}">
        <Attribution userId="S::megan.welter@maine.gov::1dd6e662-9942-4157-86a5-9ae074136318" userName="Welter, Megan" userProvider="AD"/>
        <Anchor>
          <Comment id="{B8E6B26C-8C00-48E1-9B69-8A3A0A5EA06D}"/>
        </Anchor>
        <Create/>
      </Event>
      <Event time="2026-07-13T16:45:16.59" id="{89BA7643-9C4A-43FD-B338-4ACB7690E939}">
        <Attribution userId="S::megan.welter@maine.gov::1dd6e662-9942-4157-86a5-9ae074136318" userName="Welter, Megan" userProvider="AD"/>
        <Anchor>
          <Comment id="{B8E6B26C-8C00-48E1-9B69-8A3A0A5EA06D}"/>
        </Anchor>
        <Assign userId="S::Staci.H.Warren@maine.gov::068bdc1d-b29d-40ea-9382-2bc74f293bed" userName="Warren, Staci H" userProvider="AD"/>
      </Event>
      <Event time="2026-07-13T16:45:16.59" id="{51E63925-0977-4DA8-865B-4E21FFDCC443}">
        <Attribution userId="S::megan.welter@maine.gov::1dd6e662-9942-4157-86a5-9ae074136318" userName="Welter, Megan" userProvider="AD"/>
        <Anchor>
          <Comment id="{B8E6B26C-8C00-48E1-9B69-8A3A0A5EA06D}"/>
        </Anchor>
        <SetTitle title="@Warren, Staci H I'm not sure what separate list this would be. Can you clarify?"/>
      </Event>
    </History>
  </Task>
  <Task id="{2CA008DD-F388-4D8A-9ABA-46FD032A5ACB}">
    <Anchor>
      <Comment id="{BF5DE04E-7EC2-4394-AF5D-FEC9026D2481}"/>
    </Anchor>
    <History>
      <Event time="2026-07-13T16:43:55.13" id="{CAB9F552-B36D-4FFE-B6C7-E1B67885D671}">
        <Attribution userId="S::megan.welter@maine.gov::1dd6e662-9942-4157-86a5-9ae074136318" userName="Welter, Megan" userProvider="AD"/>
        <Anchor>
          <Comment id="{BF5DE04E-7EC2-4394-AF5D-FEC9026D2481}"/>
        </Anchor>
        <Create/>
      </Event>
      <Event time="2026-07-13T16:43:55.13" id="{A3E52892-1490-4E9E-B2FE-B82301568798}">
        <Attribution userId="S::megan.welter@maine.gov::1dd6e662-9942-4157-86a5-9ae074136318" userName="Welter, Megan" userProvider="AD"/>
        <Anchor>
          <Comment id="{BF5DE04E-7EC2-4394-AF5D-FEC9026D2481}"/>
        </Anchor>
        <Assign userId="S::Staci.H.Warren@maine.gov::068bdc1d-b29d-40ea-9382-2bc74f293bed" userName="Warren, Staci H" userProvider="AD"/>
      </Event>
      <Event time="2026-07-13T16:43:55.13" id="{702AE737-50EB-4D17-A32B-F57E17CA4740}">
        <Attribution userId="S::megan.welter@maine.gov::1dd6e662-9942-4157-86a5-9ae074136318" userName="Welter, Megan" userProvider="AD"/>
        <Anchor>
          <Comment id="{BF5DE04E-7EC2-4394-AF5D-FEC9026D2481}"/>
        </Anchor>
        <SetTitle title="@Warren, Staci H since the title of the doc is &quot;Invoice Reporting Form&quot; should we use that instead of &quot;billing template&quot;?"/>
      </Event>
    </History>
  </Task>
</Tasks>
</file>

<file path=xl/persons/person.xml><?xml version="1.0" encoding="utf-8"?>
<personList xmlns="http://schemas.microsoft.com/office/spreadsheetml/2018/threadedcomments" xmlns:x="http://schemas.openxmlformats.org/spreadsheetml/2006/main">
  <person displayName="Warren, Staci H" id="{04107E3C-9BC9-4097-BC84-4AA522505AE9}" userId="Staci.H.Warren@maine.gov" providerId="PeoplePicker"/>
  <person displayName="Welter, Megan" id="{34860DAE-8B2F-429F-8274-82E3989E2970}" userId="S::megan.welter@maine.gov::1dd6e662-9942-4157-86a5-9ae074136318" providerId="AD"/>
  <person displayName="Warren, Staci H" id="{942F8CD4-90F0-42A2-9B8C-13BE451B480F}" userId="S::staci.h.warren@maine.gov::068bdc1d-b29d-40ea-9382-2bc74f293be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7" dT="2026-07-13T16:43:45.71" personId="{34860DAE-8B2F-429F-8274-82E3989E2970}" id="{BF5DE04E-7EC2-4394-AF5D-FEC9026D2481}">
    <text>@Warren, Staci H since the title of the doc is "Invoice Reporting Form" should we use that instead of "billing template"?</text>
    <mentions>
      <mention mentionpersonId="{04107E3C-9BC9-4097-BC84-4AA522505AE9}" mentionId="{70B5D039-8871-4229-B89D-E142ED0CA265}" startIndex="0" length="16"/>
    </mentions>
  </threadedComment>
  <threadedComment ref="A17" dT="2026-07-13T17:49:57.88" personId="{942F8CD4-90F0-42A2-9B8C-13BE451B480F}" id="{7D642267-A60F-4B31-8A26-F213CD3EFD52}" parentId="{BF5DE04E-7EC2-4394-AF5D-FEC9026D2481}">
    <text xml:space="preserve">Sure. that was what the file was named whoever originally began using it. </text>
  </threadedComment>
  <threadedComment ref="A17" dT="2026-07-13T17:50:50.55" personId="{942F8CD4-90F0-42A2-9B8C-13BE451B480F}" id="{20A510C5-8FB5-4EBD-9AE4-D2559B3B89C3}" parentId="{BF5DE04E-7EC2-4394-AF5D-FEC9026D2481}">
    <text>Changed!</text>
  </threadedComment>
  <threadedComment ref="A17" dT="2026-07-13T17:52:02.65" personId="{34860DAE-8B2F-429F-8274-82E3989E2970}" id="{8698E701-CB6D-4195-A8E5-FD82F360B023}" parentId="{BF5DE04E-7EC2-4394-AF5D-FEC9026D2481}">
    <text>Is this ok?</text>
  </threadedComment>
  <threadedComment ref="A17" dT="2026-07-13T19:01:02.79" personId="{942F8CD4-90F0-42A2-9B8C-13BE451B480F}" id="{0A763E1E-F8F7-4BCD-B3B0-A32ED9A8BC46}" parentId="{BF5DE04E-7EC2-4394-AF5D-FEC9026D2481}">
    <text xml:space="preserve">yes
</text>
  </threadedComment>
  <threadedComment ref="D32" dT="2026-07-13T16:45:07.18" personId="{34860DAE-8B2F-429F-8274-82E3989E2970}" id="{B8E6B26C-8C00-48E1-9B69-8A3A0A5EA06D}">
    <text>@Warren, Staci H I'm not sure what separate list this would be. Can you clarify?</text>
    <mentions>
      <mention mentionpersonId="{04107E3C-9BC9-4097-BC84-4AA522505AE9}" mentionId="{885A93AB-C0A3-4152-9C06-0E5CA569C357}" startIndex="0" length="16"/>
    </mentions>
  </threadedComment>
  <threadedComment ref="D32" dT="2026-07-13T17:44:07.61" personId="{942F8CD4-90F0-42A2-9B8C-13BE451B480F}" id="{310895A8-EE57-44D0-B3A3-96EA4670C509}" parentId="{B8E6B26C-8C00-48E1-9B69-8A3A0A5EA06D}">
    <text xml:space="preserve">If there isn't enough room to list all of the busses with their VIN Numbers, for instance, if a local garage or school garage installs them, they may not put them all on the invoice, but the school can submit the list of buses fixed including the VIN numbers. </text>
  </threadedComment>
  <threadedComment ref="D32" dT="2026-07-13T17:44:53.87" personId="{942F8CD4-90F0-42A2-9B8C-13BE451B480F}" id="{704CCE54-BC4B-4280-8929-A473893D294F}" parentId="{B8E6B26C-8C00-48E1-9B69-8A3A0A5EA06D}">
    <text xml:space="preserve">the form only has room for one bus per line with 10 invoices total. </text>
  </threadedComment>
  <threadedComment ref="D32" dT="2026-07-13T17:50:46.01" personId="{34860DAE-8B2F-429F-8274-82E3989E2970}" id="{C48E92CE-E470-4323-A086-2381B402EC87}" parentId="{B8E6B26C-8C00-48E1-9B69-8A3A0A5EA06D}">
    <text>Does this work?</text>
  </threadedComment>
  <threadedComment ref="D32" dT="2026-07-13T18:08:33.14" personId="{942F8CD4-90F0-42A2-9B8C-13BE451B480F}" id="{FC05D42B-2472-4565-9911-43DAE8E17492}" parentId="{B8E6B26C-8C00-48E1-9B69-8A3A0A5EA06D}">
    <text xml:space="preserve">It does for me....if it doesn't fit, attach a separate list. 
</text>
  </threadedComment>
  <threadedComment ref="D32" dT="2026-07-13T18:10:30.25" personId="{942F8CD4-90F0-42A2-9B8C-13BE451B480F}" id="{2A262EA6-1460-4EC5-8074-0DB8CCED1DD0}" parentId="{B8E6B26C-8C00-48E1-9B69-8A3A0A5EA06D}">
    <text xml:space="preserve">Although schools may have up to 60+ buses, I don't see all of them being fixed at one time. We just need a way to identify which buses have been fixed.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5" Type="http://schemas.microsoft.com/office/2019/04/relationships/documenttask" Target="../documenttasks/documenttask1.xml"/><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177C7-A67A-4047-98C1-3AB448798E0F}">
  <sheetPr>
    <pageSetUpPr fitToPage="1"/>
  </sheetPr>
  <dimension ref="A1:H20"/>
  <sheetViews>
    <sheetView workbookViewId="0">
      <selection activeCell="D18" sqref="D18"/>
    </sheetView>
  </sheetViews>
  <sheetFormatPr defaultColWidth="11.42578125" defaultRowHeight="15" x14ac:dyDescent="0.25"/>
  <cols>
    <col min="1" max="1" width="25.7109375" bestFit="1" customWidth="1"/>
    <col min="2" max="2" width="27.140625" customWidth="1"/>
    <col min="3" max="3" width="15.7109375" style="23" customWidth="1"/>
    <col min="4" max="4" width="11.28515625" style="15" bestFit="1" customWidth="1"/>
    <col min="5" max="5" width="14.7109375" style="23" customWidth="1"/>
    <col min="6" max="6" width="11.28515625" style="15" bestFit="1" customWidth="1"/>
  </cols>
  <sheetData>
    <row r="1" spans="1:8" ht="45" x14ac:dyDescent="0.25">
      <c r="A1" s="28" t="s">
        <v>0</v>
      </c>
      <c r="B1" s="28" t="s">
        <v>1</v>
      </c>
      <c r="C1" s="29" t="s">
        <v>2</v>
      </c>
      <c r="D1" s="30" t="s">
        <v>3</v>
      </c>
      <c r="E1" s="29" t="s">
        <v>4</v>
      </c>
      <c r="F1" s="30" t="s">
        <v>5</v>
      </c>
      <c r="H1" s="22" t="s">
        <v>6</v>
      </c>
    </row>
    <row r="2" spans="1:8" x14ac:dyDescent="0.25">
      <c r="A2" t="s">
        <v>7</v>
      </c>
      <c r="B2" t="s">
        <v>8</v>
      </c>
      <c r="C2" s="23">
        <f>50.5+10.5</f>
        <v>61</v>
      </c>
      <c r="D2" s="23">
        <f>1634.5+1035.35</f>
        <v>2669.85</v>
      </c>
      <c r="E2" s="23">
        <f>496.5+61</f>
        <v>557.5</v>
      </c>
      <c r="F2" s="23">
        <f>11130.81+2669.85</f>
        <v>13800.66</v>
      </c>
    </row>
    <row r="3" spans="1:8" x14ac:dyDescent="0.25">
      <c r="A3" t="s">
        <v>9</v>
      </c>
      <c r="B3" t="s">
        <v>10</v>
      </c>
      <c r="C3" s="23">
        <f>80+80</f>
        <v>160</v>
      </c>
      <c r="D3" s="23">
        <f>2160+2160</f>
        <v>4320</v>
      </c>
      <c r="E3" s="23">
        <f>560+160</f>
        <v>720</v>
      </c>
      <c r="F3" s="23">
        <f>15120+4320</f>
        <v>19440</v>
      </c>
    </row>
    <row r="4" spans="1:8" x14ac:dyDescent="0.25">
      <c r="A4" t="s">
        <v>11</v>
      </c>
      <c r="B4" t="s">
        <v>12</v>
      </c>
      <c r="C4" s="23">
        <f>88.5+84</f>
        <v>172.5</v>
      </c>
      <c r="D4" s="23">
        <f>1870+1870</f>
        <v>3740</v>
      </c>
      <c r="E4" s="23">
        <f>644.5+172.5</f>
        <v>817</v>
      </c>
      <c r="F4" s="23">
        <f>13090+3740</f>
        <v>16830</v>
      </c>
    </row>
    <row r="5" spans="1:8" x14ac:dyDescent="0.25">
      <c r="A5" t="s">
        <v>13</v>
      </c>
      <c r="B5" t="s">
        <v>12</v>
      </c>
      <c r="C5" s="23">
        <f>83+81</f>
        <v>164</v>
      </c>
      <c r="D5" s="23">
        <f>1840+1840</f>
        <v>3680</v>
      </c>
      <c r="E5" s="23">
        <f>560+164</f>
        <v>724</v>
      </c>
      <c r="F5" s="23">
        <f>12880+3680</f>
        <v>16560</v>
      </c>
    </row>
    <row r="6" spans="1:8" x14ac:dyDescent="0.25">
      <c r="A6" t="s">
        <v>14</v>
      </c>
      <c r="B6" t="s">
        <v>12</v>
      </c>
      <c r="C6" s="23">
        <f>34.5+18.5</f>
        <v>53</v>
      </c>
      <c r="D6" s="23">
        <f>462.5+862.5</f>
        <v>1325</v>
      </c>
      <c r="E6" s="23">
        <f>68.75+53</f>
        <v>121.75</v>
      </c>
      <c r="F6" s="23">
        <f>1718.75+1325</f>
        <v>3043.75</v>
      </c>
    </row>
    <row r="7" spans="1:8" x14ac:dyDescent="0.25">
      <c r="A7" t="s">
        <v>15</v>
      </c>
      <c r="B7" t="s">
        <v>16</v>
      </c>
      <c r="D7" s="23"/>
      <c r="E7" s="23">
        <v>1</v>
      </c>
      <c r="F7" s="23">
        <v>26.75</v>
      </c>
    </row>
    <row r="8" spans="1:8" x14ac:dyDescent="0.25">
      <c r="A8" t="s">
        <v>17</v>
      </c>
      <c r="B8" t="s">
        <v>18</v>
      </c>
      <c r="C8" s="23">
        <f>87.5+86</f>
        <v>173.5</v>
      </c>
      <c r="D8" s="23">
        <f>2100+2100</f>
        <v>4200</v>
      </c>
      <c r="E8" s="23">
        <f>592.5+173.5</f>
        <v>766</v>
      </c>
      <c r="F8" s="23">
        <f>14700+4200</f>
        <v>18900</v>
      </c>
    </row>
    <row r="9" spans="1:8" x14ac:dyDescent="0.25">
      <c r="A9" t="s">
        <v>19</v>
      </c>
      <c r="B9" t="s">
        <v>12</v>
      </c>
      <c r="C9" s="23">
        <v>48</v>
      </c>
      <c r="D9" s="23">
        <v>1152</v>
      </c>
      <c r="E9" s="23">
        <f>578+48</f>
        <v>626</v>
      </c>
      <c r="F9" s="23">
        <f>13440+1152</f>
        <v>14592</v>
      </c>
    </row>
    <row r="10" spans="1:8" x14ac:dyDescent="0.25">
      <c r="A10" t="s">
        <v>20</v>
      </c>
      <c r="B10" t="s">
        <v>21</v>
      </c>
      <c r="D10" s="23"/>
      <c r="E10" s="23">
        <v>10.5</v>
      </c>
      <c r="F10" s="23">
        <f>273.74</f>
        <v>273.74</v>
      </c>
    </row>
    <row r="11" spans="1:8" x14ac:dyDescent="0.25">
      <c r="A11" t="s">
        <v>22</v>
      </c>
      <c r="B11" t="s">
        <v>23</v>
      </c>
      <c r="C11" s="23">
        <f>40+16</f>
        <v>56</v>
      </c>
      <c r="D11" s="24">
        <f>1438.04+1757.77</f>
        <v>3195.81</v>
      </c>
      <c r="E11" s="23">
        <f>209.5+56</f>
        <v>265.5</v>
      </c>
      <c r="F11" s="24">
        <f>7577.28+3195.81</f>
        <v>10773.09</v>
      </c>
    </row>
    <row r="12" spans="1:8" x14ac:dyDescent="0.25">
      <c r="A12" t="s">
        <v>24</v>
      </c>
      <c r="C12" s="25">
        <f>SUM(C2:C11)</f>
        <v>888</v>
      </c>
      <c r="D12" s="23">
        <f>SUM(D2:D11)</f>
        <v>24282.66</v>
      </c>
      <c r="E12" s="25">
        <f>SUM(E2:E11)</f>
        <v>4609.25</v>
      </c>
      <c r="F12" s="23">
        <f>SUM(F2:F11)</f>
        <v>114239.99</v>
      </c>
    </row>
    <row r="15" spans="1:8" x14ac:dyDescent="0.25">
      <c r="A15" s="21" t="s">
        <v>25</v>
      </c>
      <c r="D15" s="23">
        <v>0</v>
      </c>
      <c r="F15" s="23">
        <v>0</v>
      </c>
    </row>
    <row r="16" spans="1:8" x14ac:dyDescent="0.25">
      <c r="A16" s="21" t="s">
        <v>26</v>
      </c>
      <c r="D16" s="24"/>
      <c r="F16" s="24">
        <f>-12925.88-325</f>
        <v>-13250.88</v>
      </c>
      <c r="H16" s="22" t="s">
        <v>27</v>
      </c>
    </row>
    <row r="17" spans="1:6" x14ac:dyDescent="0.25">
      <c r="A17" t="s">
        <v>28</v>
      </c>
      <c r="D17" s="26">
        <f>SUM(D12:D16)</f>
        <v>24282.66</v>
      </c>
      <c r="F17" s="26">
        <f>SUM(F12:F16)</f>
        <v>100989.11</v>
      </c>
    </row>
    <row r="18" spans="1:6" x14ac:dyDescent="0.25">
      <c r="A18" t="s">
        <v>29</v>
      </c>
      <c r="D18" s="23" t="e">
        <f>#REF!</f>
        <v>#REF!</v>
      </c>
      <c r="F18" s="23" t="e">
        <f>#REF!</f>
        <v>#REF!</v>
      </c>
    </row>
    <row r="19" spans="1:6" ht="15.75" thickBot="1" x14ac:dyDescent="0.3">
      <c r="D19" s="27" t="e">
        <f>D17-D18</f>
        <v>#REF!</v>
      </c>
      <c r="F19" s="27" t="e">
        <f>F17-F18</f>
        <v>#REF!</v>
      </c>
    </row>
    <row r="20" spans="1:6" ht="15.75" thickTop="1" x14ac:dyDescent="0.25"/>
  </sheetData>
  <pageMargins left="0.7" right="0.7" top="0.75" bottom="0.75" header="0.3" footer="0.3"/>
  <pageSetup scale="65" fitToHeight="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E2BBA-E534-486D-A8B7-42F4703878C6}">
  <sheetPr>
    <pageSetUpPr fitToPage="1"/>
  </sheetPr>
  <dimension ref="A1:I33"/>
  <sheetViews>
    <sheetView tabSelected="1" zoomScale="55" zoomScaleNormal="55" workbookViewId="0">
      <selection activeCell="D32" sqref="D32"/>
    </sheetView>
  </sheetViews>
  <sheetFormatPr defaultColWidth="8.85546875" defaultRowHeight="30" customHeight="1" x14ac:dyDescent="0.4"/>
  <cols>
    <col min="1" max="1" width="53" style="49" customWidth="1"/>
    <col min="2" max="2" width="34.42578125" style="49" customWidth="1"/>
    <col min="3" max="3" width="25" style="49" customWidth="1"/>
    <col min="4" max="5" width="28.42578125" style="49" customWidth="1"/>
    <col min="6" max="6" width="65.42578125" style="49" customWidth="1"/>
    <col min="7" max="7" width="12.5703125" style="49" customWidth="1"/>
    <col min="8" max="8" width="10" style="49" bestFit="1" customWidth="1"/>
    <col min="9" max="9" width="11.140625" style="49" bestFit="1" customWidth="1"/>
    <col min="10" max="10" width="11.28515625" style="49" bestFit="1" customWidth="1"/>
    <col min="11" max="20" width="8.85546875" style="49"/>
    <col min="21" max="21" width="8.7109375" style="49" customWidth="1"/>
    <col min="22" max="16384" width="8.85546875" style="49"/>
  </cols>
  <sheetData>
    <row r="1" spans="1:9" ht="30" customHeight="1" x14ac:dyDescent="0.4">
      <c r="A1" s="106" t="s">
        <v>30</v>
      </c>
      <c r="B1" s="107"/>
      <c r="C1" s="107"/>
      <c r="D1" s="107"/>
      <c r="E1" s="107"/>
      <c r="F1" s="107"/>
    </row>
    <row r="2" spans="1:9" ht="30" customHeight="1" x14ac:dyDescent="0.4">
      <c r="A2" s="54" t="s">
        <v>31</v>
      </c>
      <c r="B2" s="34"/>
      <c r="C2" s="34"/>
      <c r="D2" s="34"/>
      <c r="E2" s="34"/>
      <c r="F2" s="68" t="s">
        <v>32</v>
      </c>
    </row>
    <row r="3" spans="1:9" ht="30" customHeight="1" x14ac:dyDescent="0.4">
      <c r="A3" s="43" t="s">
        <v>33</v>
      </c>
      <c r="B3" s="115"/>
      <c r="C3" s="115"/>
      <c r="D3" s="115"/>
      <c r="E3" s="34"/>
      <c r="F3" s="69" t="s">
        <v>34</v>
      </c>
    </row>
    <row r="4" spans="1:9" ht="30" customHeight="1" x14ac:dyDescent="0.4">
      <c r="A4" s="43" t="s">
        <v>35</v>
      </c>
      <c r="B4" s="115"/>
      <c r="C4" s="115"/>
      <c r="D4" s="115"/>
      <c r="E4" s="34"/>
      <c r="F4" s="69" t="s">
        <v>36</v>
      </c>
    </row>
    <row r="5" spans="1:9" ht="30" customHeight="1" x14ac:dyDescent="0.4">
      <c r="A5" s="43" t="s">
        <v>37</v>
      </c>
      <c r="B5" s="115"/>
      <c r="C5" s="115"/>
      <c r="D5" s="115"/>
      <c r="E5" s="34"/>
      <c r="F5" s="69" t="s">
        <v>38</v>
      </c>
    </row>
    <row r="6" spans="1:9" s="33" customFormat="1" ht="30" customHeight="1" x14ac:dyDescent="0.4">
      <c r="A6" s="43" t="s">
        <v>39</v>
      </c>
      <c r="B6" s="115"/>
      <c r="C6" s="115"/>
      <c r="D6" s="115"/>
      <c r="E6" s="34"/>
      <c r="F6" s="69" t="s">
        <v>40</v>
      </c>
    </row>
    <row r="7" spans="1:9" s="33" customFormat="1" ht="30" customHeight="1" x14ac:dyDescent="0.4">
      <c r="A7" s="43" t="s">
        <v>41</v>
      </c>
      <c r="B7" s="115"/>
      <c r="C7" s="115"/>
      <c r="D7" s="115"/>
      <c r="F7" s="38"/>
    </row>
    <row r="8" spans="1:9" s="33" customFormat="1" ht="30" customHeight="1" x14ac:dyDescent="0.4">
      <c r="A8" s="43" t="s">
        <v>42</v>
      </c>
      <c r="B8" s="115"/>
      <c r="C8" s="115"/>
      <c r="D8" s="115"/>
      <c r="F8" s="37"/>
    </row>
    <row r="9" spans="1:9" customFormat="1" ht="30" customHeight="1" x14ac:dyDescent="0.4">
      <c r="A9" s="33"/>
    </row>
    <row r="10" spans="1:9" ht="30" customHeight="1" x14ac:dyDescent="0.4">
      <c r="A10" s="53" t="s">
        <v>43</v>
      </c>
      <c r="B10" s="120" t="s">
        <v>44</v>
      </c>
      <c r="C10" s="120"/>
      <c r="D10" s="120"/>
      <c r="E10" s="120"/>
      <c r="F10" s="120"/>
    </row>
    <row r="11" spans="1:9" s="33" customFormat="1" ht="30" customHeight="1" x14ac:dyDescent="0.4">
      <c r="A11" s="35" t="s">
        <v>45</v>
      </c>
      <c r="B11" s="108" t="s">
        <v>46</v>
      </c>
      <c r="C11" s="109"/>
      <c r="D11" s="109"/>
      <c r="E11" s="109"/>
      <c r="F11" s="110"/>
      <c r="G11" s="111"/>
      <c r="H11" s="111"/>
      <c r="I11" s="111"/>
    </row>
    <row r="12" spans="1:9" ht="30" customHeight="1" x14ac:dyDescent="0.4">
      <c r="A12" s="35" t="s">
        <v>47</v>
      </c>
      <c r="B12" s="112" t="s">
        <v>48</v>
      </c>
      <c r="C12" s="109"/>
      <c r="D12" s="109"/>
      <c r="E12" s="104"/>
      <c r="F12" s="60"/>
    </row>
    <row r="13" spans="1:9" ht="30" customHeight="1" x14ac:dyDescent="0.4">
      <c r="A13" s="35" t="s">
        <v>49</v>
      </c>
      <c r="B13" s="58" t="s">
        <v>50</v>
      </c>
      <c r="C13" s="59" t="s">
        <v>51</v>
      </c>
      <c r="D13" s="58" t="s">
        <v>52</v>
      </c>
      <c r="E13" s="66"/>
      <c r="F13" s="76" t="s">
        <v>53</v>
      </c>
      <c r="G13" s="105"/>
    </row>
    <row r="14" spans="1:9" s="33" customFormat="1" ht="30" customHeight="1" x14ac:dyDescent="0.4">
      <c r="A14" s="36" t="s">
        <v>54</v>
      </c>
      <c r="B14" s="73" t="s">
        <v>55</v>
      </c>
      <c r="C14" s="67"/>
      <c r="D14" s="67"/>
      <c r="E14" s="67"/>
      <c r="F14" s="121" t="s">
        <v>56</v>
      </c>
      <c r="G14" s="75"/>
      <c r="H14" s="105"/>
      <c r="I14" s="105"/>
    </row>
    <row r="15" spans="1:9" s="33" customFormat="1" ht="30" customHeight="1" x14ac:dyDescent="0.4">
      <c r="A15" s="36" t="s">
        <v>57</v>
      </c>
      <c r="B15" s="74" t="s">
        <v>58</v>
      </c>
      <c r="C15" s="67"/>
      <c r="D15" s="67"/>
      <c r="E15" s="67"/>
      <c r="F15" s="122"/>
      <c r="G15" s="75"/>
      <c r="H15" s="49"/>
      <c r="I15" s="49"/>
    </row>
    <row r="16" spans="1:9" ht="30" customHeight="1" x14ac:dyDescent="0.4">
      <c r="A16" s="36" t="s">
        <v>59</v>
      </c>
      <c r="B16" s="124"/>
      <c r="C16" s="109"/>
      <c r="D16" s="109"/>
      <c r="E16" s="110"/>
      <c r="F16" s="123"/>
      <c r="G16" s="75"/>
    </row>
    <row r="17" spans="1:9" s="33" customFormat="1" ht="30" customHeight="1" x14ac:dyDescent="0.4">
      <c r="A17" s="51" t="s">
        <v>60</v>
      </c>
      <c r="B17" s="61"/>
      <c r="C17" s="61"/>
      <c r="D17" s="64"/>
      <c r="E17" s="64"/>
      <c r="F17" s="77"/>
      <c r="G17" s="75"/>
    </row>
    <row r="18" spans="1:9" s="33" customFormat="1" ht="30" customHeight="1" x14ac:dyDescent="0.4">
      <c r="A18" s="62" t="s">
        <v>61</v>
      </c>
      <c r="B18" s="63"/>
      <c r="C18" s="63"/>
      <c r="D18" s="65"/>
      <c r="E18" s="65"/>
      <c r="F18" s="65"/>
    </row>
    <row r="19" spans="1:9" s="33" customFormat="1" ht="30" customHeight="1" x14ac:dyDescent="0.4">
      <c r="B19" s="37"/>
      <c r="C19" s="37"/>
      <c r="D19" s="37"/>
      <c r="E19" s="37"/>
      <c r="F19" s="39"/>
      <c r="G19" s="116"/>
      <c r="H19" s="116"/>
      <c r="I19" s="116"/>
    </row>
    <row r="20" spans="1:9" s="33" customFormat="1" ht="39" customHeight="1" x14ac:dyDescent="0.4">
      <c r="A20" s="113" t="s">
        <v>62</v>
      </c>
      <c r="B20" s="114"/>
      <c r="C20" s="114"/>
      <c r="D20" s="117" t="s">
        <v>63</v>
      </c>
      <c r="E20" s="118"/>
      <c r="F20" s="119"/>
      <c r="I20" s="33" t="s">
        <v>64</v>
      </c>
    </row>
    <row r="21" spans="1:9" s="33" customFormat="1" ht="34.5" customHeight="1" x14ac:dyDescent="0.4">
      <c r="A21" s="40" t="s">
        <v>65</v>
      </c>
      <c r="B21" s="41" t="s">
        <v>66</v>
      </c>
      <c r="C21" s="52" t="s">
        <v>67</v>
      </c>
      <c r="D21" s="52" t="s">
        <v>68</v>
      </c>
      <c r="E21" s="52" t="s">
        <v>69</v>
      </c>
      <c r="F21" s="56" t="s">
        <v>70</v>
      </c>
    </row>
    <row r="22" spans="1:9" s="33" customFormat="1" ht="30" customHeight="1" x14ac:dyDescent="0.4">
      <c r="A22" s="38"/>
      <c r="B22" s="38"/>
      <c r="C22" s="71"/>
      <c r="D22" s="42"/>
      <c r="E22" s="42"/>
      <c r="F22" s="44"/>
    </row>
    <row r="23" spans="1:9" s="33" customFormat="1" ht="30" customHeight="1" x14ac:dyDescent="0.4">
      <c r="A23" s="43"/>
      <c r="B23" s="43"/>
      <c r="C23" s="72"/>
      <c r="D23" s="44"/>
      <c r="E23" s="44"/>
      <c r="F23" s="57"/>
      <c r="G23" s="45"/>
      <c r="H23" s="46"/>
    </row>
    <row r="24" spans="1:9" s="33" customFormat="1" ht="30" customHeight="1" x14ac:dyDescent="0.4">
      <c r="A24" s="43"/>
      <c r="B24" s="43"/>
      <c r="C24" s="72"/>
      <c r="D24" s="44"/>
      <c r="E24" s="44"/>
      <c r="F24" s="57"/>
      <c r="G24" s="45"/>
      <c r="H24" s="46"/>
    </row>
    <row r="25" spans="1:9" s="48" customFormat="1" ht="30" customHeight="1" x14ac:dyDescent="0.4">
      <c r="A25" s="43"/>
      <c r="B25" s="47"/>
      <c r="C25" s="72"/>
      <c r="D25" s="44"/>
      <c r="E25" s="44"/>
      <c r="F25" s="57"/>
      <c r="G25" s="45"/>
      <c r="H25" s="46"/>
    </row>
    <row r="26" spans="1:9" s="33" customFormat="1" ht="30" customHeight="1" x14ac:dyDescent="0.4">
      <c r="A26" s="43"/>
      <c r="B26" s="43"/>
      <c r="C26" s="72"/>
      <c r="D26" s="44"/>
      <c r="E26" s="44"/>
      <c r="F26" s="57"/>
      <c r="G26" s="45"/>
      <c r="H26" s="46"/>
    </row>
    <row r="27" spans="1:9" s="33" customFormat="1" ht="30" customHeight="1" x14ac:dyDescent="0.4">
      <c r="A27" s="90"/>
      <c r="B27" s="90"/>
      <c r="C27" s="91"/>
      <c r="D27" s="92"/>
      <c r="E27" s="92"/>
      <c r="F27" s="93"/>
    </row>
    <row r="28" spans="1:9" s="101" customFormat="1" ht="30" customHeight="1" x14ac:dyDescent="0.4">
      <c r="A28" s="94"/>
      <c r="B28" s="95"/>
      <c r="C28" s="96"/>
      <c r="D28" s="97"/>
      <c r="E28" s="97"/>
      <c r="F28" s="98"/>
      <c r="G28" s="99"/>
      <c r="H28" s="100"/>
    </row>
    <row r="29" spans="1:9" s="89" customFormat="1" ht="30" customHeight="1" x14ac:dyDescent="0.4">
      <c r="A29" s="82"/>
      <c r="B29" s="83"/>
      <c r="C29" s="84"/>
      <c r="D29" s="85"/>
      <c r="E29" s="85"/>
      <c r="F29" s="86"/>
      <c r="G29" s="87"/>
      <c r="H29" s="88"/>
    </row>
    <row r="30" spans="1:9" s="48" customFormat="1" ht="30" customHeight="1" x14ac:dyDescent="0.4">
      <c r="A30" s="38"/>
      <c r="B30" s="102"/>
      <c r="C30" s="79"/>
      <c r="D30" s="80"/>
      <c r="E30" s="80"/>
      <c r="F30" s="81"/>
      <c r="G30" s="45"/>
      <c r="H30" s="46"/>
    </row>
    <row r="31" spans="1:9" s="33" customFormat="1" ht="30" customHeight="1" x14ac:dyDescent="0.4">
      <c r="A31" s="43"/>
      <c r="B31" s="43"/>
      <c r="C31" s="72"/>
      <c r="D31" s="44"/>
      <c r="E31" s="44"/>
      <c r="F31" s="57"/>
      <c r="G31" s="45"/>
      <c r="H31" s="46"/>
    </row>
    <row r="32" spans="1:9" s="33" customFormat="1" ht="30" customHeight="1" x14ac:dyDescent="0.4">
      <c r="A32" s="55"/>
      <c r="B32" s="41" t="s">
        <v>71</v>
      </c>
      <c r="C32" s="70">
        <f>SUM(C22:C31)</f>
        <v>0</v>
      </c>
      <c r="D32" s="103" t="s">
        <v>162</v>
      </c>
      <c r="E32" s="50"/>
      <c r="G32" s="45"/>
      <c r="H32" s="46"/>
    </row>
    <row r="33" spans="3:5" ht="30" customHeight="1" x14ac:dyDescent="0.4">
      <c r="C33" s="50"/>
      <c r="D33" s="50"/>
      <c r="E33" s="50"/>
    </row>
  </sheetData>
  <mergeCells count="16">
    <mergeCell ref="A1:F1"/>
    <mergeCell ref="B11:F11"/>
    <mergeCell ref="G11:I11"/>
    <mergeCell ref="B12:D12"/>
    <mergeCell ref="A20:C20"/>
    <mergeCell ref="B3:D3"/>
    <mergeCell ref="B4:D4"/>
    <mergeCell ref="B5:D5"/>
    <mergeCell ref="B6:D6"/>
    <mergeCell ref="B7:D7"/>
    <mergeCell ref="B8:D8"/>
    <mergeCell ref="G19:I19"/>
    <mergeCell ref="D20:F20"/>
    <mergeCell ref="B10:F10"/>
    <mergeCell ref="F14:F16"/>
    <mergeCell ref="B16:E16"/>
  </mergeCells>
  <pageMargins left="0.7" right="0.7" top="0.75" bottom="0.75" header="0.3" footer="0.3"/>
  <pageSetup scale="52"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1"/>
  <sheetViews>
    <sheetView zoomScale="113" zoomScaleNormal="113" zoomScalePageLayoutView="113" workbookViewId="0">
      <selection activeCell="H29" sqref="H29"/>
    </sheetView>
  </sheetViews>
  <sheetFormatPr defaultColWidth="8.7109375" defaultRowHeight="15" x14ac:dyDescent="0.25"/>
  <cols>
    <col min="1" max="1" width="3.42578125" style="1" bestFit="1" customWidth="1"/>
    <col min="2" max="2" width="27.28515625" style="1" customWidth="1"/>
    <col min="3" max="3" width="3.7109375" style="1" customWidth="1"/>
    <col min="4" max="4" width="16.140625" style="1" bestFit="1" customWidth="1"/>
    <col min="5" max="5" width="3.7109375" style="1" customWidth="1"/>
    <col min="6" max="6" width="14.7109375" style="4" bestFit="1" customWidth="1"/>
    <col min="7" max="7" width="3.7109375" style="4" customWidth="1"/>
    <col min="8" max="8" width="15.7109375" style="4" bestFit="1" customWidth="1"/>
    <col min="9" max="10" width="12" style="1" bestFit="1" customWidth="1"/>
    <col min="11" max="11" width="12.42578125" style="1" bestFit="1" customWidth="1"/>
    <col min="12" max="16384" width="8.7109375" style="1"/>
  </cols>
  <sheetData>
    <row r="1" spans="1:12" x14ac:dyDescent="0.25">
      <c r="B1" s="2" t="s">
        <v>72</v>
      </c>
    </row>
    <row r="2" spans="1:12" x14ac:dyDescent="0.25">
      <c r="B2" s="2" t="s">
        <v>73</v>
      </c>
    </row>
    <row r="3" spans="1:12" x14ac:dyDescent="0.25">
      <c r="B3" s="2" t="s">
        <v>74</v>
      </c>
    </row>
    <row r="4" spans="1:12" x14ac:dyDescent="0.25">
      <c r="B4" s="20">
        <v>43862</v>
      </c>
    </row>
    <row r="6" spans="1:12" ht="30" x14ac:dyDescent="0.25">
      <c r="D6" s="17" t="s">
        <v>75</v>
      </c>
      <c r="F6" s="6" t="s">
        <v>76</v>
      </c>
      <c r="H6" s="14" t="s">
        <v>77</v>
      </c>
    </row>
    <row r="7" spans="1:12" x14ac:dyDescent="0.25">
      <c r="B7" s="3" t="s">
        <v>78</v>
      </c>
    </row>
    <row r="8" spans="1:12" x14ac:dyDescent="0.25">
      <c r="A8" s="1">
        <v>1</v>
      </c>
      <c r="B8" s="1" t="s">
        <v>79</v>
      </c>
      <c r="D8" s="8" t="e">
        <f>#REF!</f>
        <v>#REF!</v>
      </c>
      <c r="E8" s="78"/>
      <c r="F8" s="8">
        <v>85787.41</v>
      </c>
      <c r="G8" s="5"/>
      <c r="H8" s="5" t="e">
        <f>SUM(D8:F8)</f>
        <v>#REF!</v>
      </c>
      <c r="K8" s="7"/>
    </row>
    <row r="9" spans="1:12" x14ac:dyDescent="0.25">
      <c r="A9" s="1">
        <v>2</v>
      </c>
      <c r="B9" s="1" t="s">
        <v>80</v>
      </c>
      <c r="D9" s="8" t="e">
        <f>#REF!</f>
        <v>#REF!</v>
      </c>
      <c r="E9" s="78"/>
      <c r="F9" s="8">
        <v>26416.06</v>
      </c>
      <c r="G9" s="5"/>
      <c r="H9" s="5" t="e">
        <f t="shared" ref="H9:H11" si="0">SUM(D9:F9)</f>
        <v>#REF!</v>
      </c>
      <c r="K9" s="7"/>
    </row>
    <row r="10" spans="1:12" s="4" customFormat="1" x14ac:dyDescent="0.25">
      <c r="A10" s="4">
        <v>3</v>
      </c>
      <c r="B10" s="4" t="s">
        <v>81</v>
      </c>
      <c r="D10" s="8" t="e">
        <f>#REF!</f>
        <v>#REF!</v>
      </c>
      <c r="E10" s="5"/>
      <c r="F10" s="8">
        <v>10248.1</v>
      </c>
      <c r="G10" s="5"/>
      <c r="H10" s="5" t="e">
        <f t="shared" si="0"/>
        <v>#REF!</v>
      </c>
      <c r="K10" s="7"/>
    </row>
    <row r="11" spans="1:12" s="4" customFormat="1" x14ac:dyDescent="0.25">
      <c r="A11" s="4">
        <v>4</v>
      </c>
      <c r="B11" s="4" t="s">
        <v>82</v>
      </c>
      <c r="D11" s="8">
        <v>1127.6500000000001</v>
      </c>
      <c r="E11" s="5"/>
      <c r="F11" s="8">
        <v>0</v>
      </c>
      <c r="G11" s="5"/>
      <c r="H11" s="5">
        <f t="shared" si="0"/>
        <v>1127.6500000000001</v>
      </c>
      <c r="K11" s="7"/>
    </row>
    <row r="12" spans="1:12" x14ac:dyDescent="0.25">
      <c r="B12" s="2" t="s">
        <v>83</v>
      </c>
      <c r="D12" s="9" t="e">
        <f>SUM(D8:D11)</f>
        <v>#REF!</v>
      </c>
      <c r="E12" s="78"/>
      <c r="F12" s="9">
        <f>SUM(F8:F11)</f>
        <v>122451.57</v>
      </c>
      <c r="G12" s="5"/>
      <c r="H12" s="10" t="e">
        <f>SUM(H8:H11)</f>
        <v>#REF!</v>
      </c>
      <c r="I12" s="7"/>
      <c r="K12" s="7"/>
    </row>
    <row r="13" spans="1:12" x14ac:dyDescent="0.25">
      <c r="D13" s="78"/>
      <c r="E13" s="78"/>
      <c r="F13" s="78"/>
      <c r="G13" s="5"/>
      <c r="H13" s="5"/>
      <c r="K13" s="7"/>
    </row>
    <row r="14" spans="1:12" x14ac:dyDescent="0.25">
      <c r="B14" s="3" t="s">
        <v>84</v>
      </c>
      <c r="D14" s="78"/>
      <c r="E14" s="78"/>
      <c r="F14" s="78"/>
      <c r="G14" s="5"/>
      <c r="H14" s="5"/>
      <c r="I14" s="7"/>
      <c r="K14" s="7"/>
    </row>
    <row r="15" spans="1:12" x14ac:dyDescent="0.25">
      <c r="A15" s="1">
        <v>5</v>
      </c>
      <c r="B15" s="31" t="s">
        <v>85</v>
      </c>
      <c r="D15" s="8">
        <v>6000</v>
      </c>
      <c r="E15" s="78"/>
      <c r="F15" s="8">
        <v>0</v>
      </c>
      <c r="G15" s="5"/>
      <c r="H15" s="5">
        <f t="shared" ref="H15:H22" si="1">SUM(D15:F15)</f>
        <v>6000</v>
      </c>
      <c r="K15" s="7"/>
    </row>
    <row r="16" spans="1:12" x14ac:dyDescent="0.25">
      <c r="A16" s="1">
        <v>6</v>
      </c>
      <c r="B16" s="1" t="s">
        <v>86</v>
      </c>
      <c r="D16" s="8" t="e">
        <f>#REF!</f>
        <v>#REF!</v>
      </c>
      <c r="E16" s="78"/>
      <c r="F16" s="8">
        <v>929.45</v>
      </c>
      <c r="G16" s="5"/>
      <c r="H16" s="5" t="e">
        <f t="shared" si="1"/>
        <v>#REF!</v>
      </c>
      <c r="K16" s="7"/>
      <c r="L16" s="31"/>
    </row>
    <row r="17" spans="1:12" x14ac:dyDescent="0.25">
      <c r="A17" s="1">
        <v>7</v>
      </c>
      <c r="B17" s="31" t="s">
        <v>87</v>
      </c>
      <c r="D17" s="8"/>
      <c r="E17" s="78"/>
      <c r="F17" s="8">
        <v>0</v>
      </c>
      <c r="G17" s="5"/>
      <c r="H17" s="5"/>
      <c r="K17" s="7"/>
      <c r="L17" s="31"/>
    </row>
    <row r="18" spans="1:12" x14ac:dyDescent="0.25">
      <c r="A18" s="1">
        <v>8</v>
      </c>
      <c r="B18" s="1" t="s">
        <v>88</v>
      </c>
      <c r="D18" s="8" t="e">
        <f>#REF!</f>
        <v>#REF!</v>
      </c>
      <c r="E18" s="78"/>
      <c r="F18" s="8">
        <v>6494.74</v>
      </c>
      <c r="G18" s="5"/>
      <c r="H18" s="5" t="e">
        <f t="shared" si="1"/>
        <v>#REF!</v>
      </c>
      <c r="K18" s="7"/>
    </row>
    <row r="19" spans="1:12" x14ac:dyDescent="0.25">
      <c r="A19" s="1">
        <v>9</v>
      </c>
      <c r="B19" s="31" t="s">
        <v>89</v>
      </c>
      <c r="D19" s="8" t="e">
        <f>#REF!</f>
        <v>#REF!</v>
      </c>
      <c r="E19" s="78"/>
      <c r="F19" s="8">
        <v>4590.66</v>
      </c>
      <c r="G19" s="5"/>
      <c r="H19" s="5" t="e">
        <f t="shared" si="1"/>
        <v>#REF!</v>
      </c>
      <c r="J19" s="7"/>
      <c r="K19" s="7"/>
    </row>
    <row r="20" spans="1:12" x14ac:dyDescent="0.25">
      <c r="A20" s="1">
        <v>10</v>
      </c>
      <c r="B20" s="31" t="s">
        <v>90</v>
      </c>
      <c r="D20" s="8" t="e">
        <f>#REF!</f>
        <v>#REF!</v>
      </c>
      <c r="E20" s="78"/>
      <c r="F20" s="8">
        <v>2195.38</v>
      </c>
      <c r="G20" s="5"/>
      <c r="H20" s="5" t="e">
        <f t="shared" si="1"/>
        <v>#REF!</v>
      </c>
      <c r="I20" s="7"/>
      <c r="J20" s="7"/>
      <c r="K20" s="7"/>
    </row>
    <row r="21" spans="1:12" x14ac:dyDescent="0.25">
      <c r="A21" s="1">
        <v>11</v>
      </c>
      <c r="B21" s="31" t="s">
        <v>91</v>
      </c>
      <c r="D21" s="8" t="e">
        <f>#REF!+#REF!</f>
        <v>#REF!</v>
      </c>
      <c r="E21" s="78"/>
      <c r="F21" s="8">
        <v>7591.55</v>
      </c>
      <c r="G21" s="5"/>
      <c r="H21" s="5" t="e">
        <f>SUM(D21:F21)</f>
        <v>#REF!</v>
      </c>
      <c r="K21" s="18"/>
    </row>
    <row r="22" spans="1:12" x14ac:dyDescent="0.25">
      <c r="A22" s="1">
        <v>12</v>
      </c>
      <c r="B22" s="31" t="s">
        <v>92</v>
      </c>
      <c r="D22" s="8" t="e">
        <f>SUM(D12:D21)*0.2</f>
        <v>#REF!</v>
      </c>
      <c r="E22" s="8"/>
      <c r="F22" s="8">
        <v>28850.67</v>
      </c>
      <c r="G22" s="5"/>
      <c r="H22" s="5" t="e">
        <f t="shared" si="1"/>
        <v>#REF!</v>
      </c>
      <c r="J22" s="7"/>
      <c r="K22" s="18"/>
    </row>
    <row r="23" spans="1:12" x14ac:dyDescent="0.25">
      <c r="B23" s="2" t="s">
        <v>93</v>
      </c>
      <c r="D23" s="10" t="e">
        <f>SUM(D15:D22)</f>
        <v>#REF!</v>
      </c>
      <c r="E23" s="78"/>
      <c r="F23" s="10">
        <f>SUM(F15:F22)</f>
        <v>50652.45</v>
      </c>
      <c r="G23" s="5"/>
      <c r="H23" s="9" t="e">
        <f>SUM(H15:H22)</f>
        <v>#REF!</v>
      </c>
      <c r="I23" s="7"/>
      <c r="J23" s="7"/>
      <c r="K23" s="19"/>
    </row>
    <row r="24" spans="1:12" x14ac:dyDescent="0.25">
      <c r="D24" s="78"/>
      <c r="E24" s="78"/>
      <c r="F24" s="78"/>
      <c r="G24" s="5"/>
      <c r="H24" s="5"/>
      <c r="K24" s="19"/>
    </row>
    <row r="25" spans="1:12" ht="15.75" thickBot="1" x14ac:dyDescent="0.3">
      <c r="B25" s="2" t="s">
        <v>94</v>
      </c>
      <c r="D25" s="11" t="e">
        <f>D12+D23</f>
        <v>#REF!</v>
      </c>
      <c r="E25" s="78"/>
      <c r="F25" s="11">
        <f>F12+F23</f>
        <v>173104.02000000002</v>
      </c>
      <c r="G25" s="5"/>
      <c r="H25" s="16" t="e">
        <f>H12+H23</f>
        <v>#REF!</v>
      </c>
      <c r="K25" s="18"/>
    </row>
    <row r="26" spans="1:12" ht="15.75" thickTop="1" x14ac:dyDescent="0.25">
      <c r="D26" s="78"/>
      <c r="E26" s="78"/>
      <c r="F26" s="5"/>
      <c r="G26" s="5"/>
      <c r="H26" s="5"/>
      <c r="K26" s="18"/>
    </row>
    <row r="27" spans="1:12" x14ac:dyDescent="0.25">
      <c r="D27" s="78"/>
      <c r="E27" s="78"/>
      <c r="F27" s="78"/>
      <c r="G27" s="5"/>
      <c r="H27" s="5"/>
      <c r="K27" s="18"/>
    </row>
    <row r="28" spans="1:12" x14ac:dyDescent="0.25">
      <c r="B28" s="12"/>
      <c r="D28" s="7"/>
      <c r="H28" s="13"/>
      <c r="K28" s="18"/>
    </row>
    <row r="29" spans="1:12" x14ac:dyDescent="0.25">
      <c r="H29" s="13"/>
      <c r="K29" s="18"/>
    </row>
    <row r="30" spans="1:12" x14ac:dyDescent="0.25">
      <c r="B30" s="12"/>
      <c r="H30" s="13"/>
      <c r="K30" s="18"/>
    </row>
    <row r="31" spans="1:12" x14ac:dyDescent="0.25">
      <c r="H31" s="13"/>
      <c r="K31" s="18"/>
    </row>
  </sheetData>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92BE9-4E31-45CA-B703-7D662C6EA15E}">
  <dimension ref="A1:F32"/>
  <sheetViews>
    <sheetView workbookViewId="0"/>
  </sheetViews>
  <sheetFormatPr defaultColWidth="8.85546875" defaultRowHeight="15" x14ac:dyDescent="0.25"/>
  <sheetData>
    <row r="1" spans="1:6" x14ac:dyDescent="0.25">
      <c r="A1" t="s">
        <v>95</v>
      </c>
      <c r="B1" t="s">
        <v>96</v>
      </c>
      <c r="C1" t="s">
        <v>97</v>
      </c>
      <c r="D1" t="s">
        <v>98</v>
      </c>
      <c r="E1" t="s">
        <v>99</v>
      </c>
      <c r="F1" t="s">
        <v>100</v>
      </c>
    </row>
    <row r="2" spans="1:6" x14ac:dyDescent="0.25">
      <c r="A2" s="32" t="s">
        <v>101</v>
      </c>
      <c r="B2" s="32" t="s">
        <v>101</v>
      </c>
      <c r="C2" s="32" t="s">
        <v>102</v>
      </c>
      <c r="D2" s="32" t="s">
        <v>103</v>
      </c>
      <c r="E2" s="32" t="s">
        <v>104</v>
      </c>
      <c r="F2" s="32" t="s">
        <v>105</v>
      </c>
    </row>
    <row r="3" spans="1:6" x14ac:dyDescent="0.25">
      <c r="A3" s="32" t="s">
        <v>106</v>
      </c>
      <c r="B3" s="32" t="s">
        <v>107</v>
      </c>
      <c r="C3" s="32" t="s">
        <v>108</v>
      </c>
      <c r="D3" s="32" t="s">
        <v>109</v>
      </c>
      <c r="E3" s="32" t="s">
        <v>110</v>
      </c>
    </row>
    <row r="4" spans="1:6" x14ac:dyDescent="0.25">
      <c r="A4" s="32" t="s">
        <v>111</v>
      </c>
      <c r="B4" s="32" t="s">
        <v>112</v>
      </c>
      <c r="E4" s="32" t="s">
        <v>113</v>
      </c>
    </row>
    <row r="5" spans="1:6" x14ac:dyDescent="0.25">
      <c r="A5" s="32" t="s">
        <v>114</v>
      </c>
      <c r="B5" s="32" t="s">
        <v>115</v>
      </c>
    </row>
    <row r="6" spans="1:6" x14ac:dyDescent="0.25">
      <c r="A6" s="32" t="s">
        <v>116</v>
      </c>
      <c r="B6" s="32" t="s">
        <v>117</v>
      </c>
    </row>
    <row r="7" spans="1:6" x14ac:dyDescent="0.25">
      <c r="A7" s="32" t="s">
        <v>118</v>
      </c>
      <c r="B7" s="32" t="s">
        <v>119</v>
      </c>
    </row>
    <row r="8" spans="1:6" x14ac:dyDescent="0.25">
      <c r="A8" s="32" t="s">
        <v>120</v>
      </c>
      <c r="B8" s="32" t="s">
        <v>121</v>
      </c>
    </row>
    <row r="9" spans="1:6" x14ac:dyDescent="0.25">
      <c r="A9" s="32" t="s">
        <v>122</v>
      </c>
      <c r="B9" s="32" t="s">
        <v>123</v>
      </c>
    </row>
    <row r="10" spans="1:6" x14ac:dyDescent="0.25">
      <c r="A10" s="32" t="s">
        <v>124</v>
      </c>
      <c r="B10" s="32" t="s">
        <v>125</v>
      </c>
    </row>
    <row r="11" spans="1:6" x14ac:dyDescent="0.25">
      <c r="A11" s="32" t="s">
        <v>126</v>
      </c>
      <c r="B11" s="32" t="s">
        <v>127</v>
      </c>
    </row>
    <row r="12" spans="1:6" x14ac:dyDescent="0.25">
      <c r="A12" s="32" t="s">
        <v>128</v>
      </c>
      <c r="B12" t="s">
        <v>129</v>
      </c>
    </row>
    <row r="13" spans="1:6" x14ac:dyDescent="0.25">
      <c r="A13" s="32" t="s">
        <v>130</v>
      </c>
      <c r="B13" s="32" t="s">
        <v>131</v>
      </c>
    </row>
    <row r="14" spans="1:6" x14ac:dyDescent="0.25">
      <c r="A14" s="32" t="s">
        <v>132</v>
      </c>
      <c r="B14" s="32" t="s">
        <v>133</v>
      </c>
    </row>
    <row r="15" spans="1:6" x14ac:dyDescent="0.25">
      <c r="A15" s="32" t="s">
        <v>134</v>
      </c>
      <c r="B15" s="32" t="s">
        <v>135</v>
      </c>
    </row>
    <row r="16" spans="1:6" x14ac:dyDescent="0.25">
      <c r="A16" s="32" t="s">
        <v>136</v>
      </c>
      <c r="B16" s="32" t="s">
        <v>137</v>
      </c>
    </row>
    <row r="17" spans="1:2" x14ac:dyDescent="0.25">
      <c r="A17" s="32" t="s">
        <v>138</v>
      </c>
      <c r="B17" s="32" t="s">
        <v>139</v>
      </c>
    </row>
    <row r="18" spans="1:2" x14ac:dyDescent="0.25">
      <c r="A18" s="32" t="s">
        <v>140</v>
      </c>
      <c r="B18" s="32" t="s">
        <v>141</v>
      </c>
    </row>
    <row r="19" spans="1:2" x14ac:dyDescent="0.25">
      <c r="A19" s="32" t="s">
        <v>142</v>
      </c>
      <c r="B19" s="32" t="s">
        <v>143</v>
      </c>
    </row>
    <row r="20" spans="1:2" x14ac:dyDescent="0.25">
      <c r="A20" s="32" t="s">
        <v>144</v>
      </c>
      <c r="B20" s="32" t="s">
        <v>145</v>
      </c>
    </row>
    <row r="21" spans="1:2" x14ac:dyDescent="0.25">
      <c r="A21" s="32" t="s">
        <v>146</v>
      </c>
      <c r="B21" s="32" t="s">
        <v>147</v>
      </c>
    </row>
    <row r="22" spans="1:2" x14ac:dyDescent="0.25">
      <c r="A22" s="32" t="s">
        <v>148</v>
      </c>
      <c r="B22" s="32" t="s">
        <v>149</v>
      </c>
    </row>
    <row r="23" spans="1:2" x14ac:dyDescent="0.25">
      <c r="A23" s="32" t="s">
        <v>150</v>
      </c>
      <c r="B23" s="32" t="s">
        <v>151</v>
      </c>
    </row>
    <row r="24" spans="1:2" x14ac:dyDescent="0.25">
      <c r="A24" s="32" t="s">
        <v>152</v>
      </c>
      <c r="B24" s="32" t="s">
        <v>153</v>
      </c>
    </row>
    <row r="25" spans="1:2" x14ac:dyDescent="0.25">
      <c r="A25" s="32" t="s">
        <v>154</v>
      </c>
    </row>
    <row r="26" spans="1:2" x14ac:dyDescent="0.25">
      <c r="A26" s="32" t="s">
        <v>155</v>
      </c>
    </row>
    <row r="27" spans="1:2" x14ac:dyDescent="0.25">
      <c r="A27" s="32" t="s">
        <v>156</v>
      </c>
    </row>
    <row r="28" spans="1:2" x14ac:dyDescent="0.25">
      <c r="A28" s="32" t="s">
        <v>157</v>
      </c>
    </row>
    <row r="29" spans="1:2" x14ac:dyDescent="0.25">
      <c r="A29" s="32" t="s">
        <v>158</v>
      </c>
    </row>
    <row r="30" spans="1:2" x14ac:dyDescent="0.25">
      <c r="A30" s="32" t="s">
        <v>159</v>
      </c>
    </row>
    <row r="31" spans="1:2" x14ac:dyDescent="0.25">
      <c r="A31" s="32" t="s">
        <v>160</v>
      </c>
    </row>
    <row r="32" spans="1:2" x14ac:dyDescent="0.25">
      <c r="A32" t="s">
        <v>161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e4d829d-fbfb-4b2f-b3ff-512c8664d3e8" xsi:nil="true"/>
    <Notes xmlns="d88a5585-8329-475e-b2d5-3ecaed923975" xsi:nil="true"/>
    <ie8f5300a76e4615ac8677561665fe8e xmlns="d88a5585-8329-475e-b2d5-3ecaed923975">
      <Terms xmlns="http://schemas.microsoft.com/office/infopath/2007/PartnerControls"/>
    </ie8f5300a76e4615ac8677561665fe8e>
    <lcf76f155ced4ddcb4097134ff3c332f xmlns="d88a5585-8329-475e-b2d5-3ecaed92397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199A4039A44494392F3C6644174EFD4" ma:contentTypeVersion="18" ma:contentTypeDescription="Create a new document." ma:contentTypeScope="" ma:versionID="5b4168e6780d29acb4fb375952ad5d8f">
  <xsd:schema xmlns:xsd="http://www.w3.org/2001/XMLSchema" xmlns:xs="http://www.w3.org/2001/XMLSchema" xmlns:p="http://schemas.microsoft.com/office/2006/metadata/properties" xmlns:ns2="d88a5585-8329-475e-b2d5-3ecaed923975" xmlns:ns3="8e4d829d-fbfb-4b2f-b3ff-512c8664d3e8" targetNamespace="http://schemas.microsoft.com/office/2006/metadata/properties" ma:root="true" ma:fieldsID="e0a59fbd4270c0c6ec630c1f4ef5d4ae" ns2:_="" ns3:_="">
    <xsd:import namespace="d88a5585-8329-475e-b2d5-3ecaed923975"/>
    <xsd:import namespace="8e4d829d-fbfb-4b2f-b3ff-512c8664d3e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Not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ie8f5300a76e4615ac8677561665fe8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8a5585-8329-475e-b2d5-3ecaed9239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Notes" ma:index="14" nillable="true" ma:displayName="Notes" ma:format="Dropdown" ma:internalName="Notes">
      <xsd:simpleType>
        <xsd:restriction base="dms:Text">
          <xsd:maxLength value="255"/>
        </xsd:restrictio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e407dca-7e10-41d8-9780-494ed3966f68"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ie8f5300a76e4615ac8677561665fe8e" ma:index="24" nillable="true" ma:taxonomy="true" ma:internalName="ie8f5300a76e4615ac8677561665fe8e" ma:taxonomyFieldName="Metadata" ma:displayName="Metadata" ma:default="" ma:fieldId="{2e8f5300-a76e-4615-ac86-77561665fe8e}" ma:sspId="8e407dca-7e10-41d8-9780-494ed3966f68" ma:termSetId="548a93fa-6488-4950-9383-a5b0d9980914" ma:anchorId="00000000-0000-0000-0000-000000000000" ma:open="false" ma:isKeyword="false">
      <xsd:complexType>
        <xsd:sequence>
          <xsd:element ref="pc:Terms" minOccurs="0" maxOccurs="1"/>
        </xsd:sequence>
      </xsd:complex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e4d829d-fbfb-4b2f-b3ff-512c8664d3e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101382a6-fd2a-4255-8c6f-25838e23e578}" ma:internalName="TaxCatchAll" ma:showField="CatchAllData" ma:web="8e4d829d-fbfb-4b2f-b3ff-512c8664d3e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C59B21-6268-481C-8745-DF33C8744BCD}">
  <ds:schemaRefs>
    <ds:schemaRef ds:uri="http://schemas.microsoft.com/sharepoint/v3/contenttype/forms"/>
  </ds:schemaRefs>
</ds:datastoreItem>
</file>

<file path=customXml/itemProps2.xml><?xml version="1.0" encoding="utf-8"?>
<ds:datastoreItem xmlns:ds="http://schemas.openxmlformats.org/officeDocument/2006/customXml" ds:itemID="{93D93A4C-DA47-41A3-8188-93FA08BB58E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F03E7F6-A803-4E04-A0CB-F91FD366519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Labor Distribution</vt:lpstr>
      <vt:lpstr>Invoice</vt:lpstr>
      <vt:lpstr>Budget @ 02.29.2020</vt:lpstr>
      <vt:lpstr>Invoice!Print_Area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Warren, Staci H</cp:lastModifiedBy>
  <cp:revision/>
  <dcterms:created xsi:type="dcterms:W3CDTF">2017-03-27T04:10:19Z</dcterms:created>
  <dcterms:modified xsi:type="dcterms:W3CDTF">2026-07-15T16:37:56Z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0x010100E199A4039A44494392F3C6644174EFD4</vt:lpwstr>
  </property>
</Properties>
</file>