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autoCompressPictures="0"/>
  <mc:AlternateContent xmlns:mc="http://schemas.openxmlformats.org/markup-compatibility/2006">
    <mc:Choice Requires="x15">
      <x15ac:absPath xmlns:x15ac="http://schemas.microsoft.com/office/spreadsheetml/2010/11/ac" url="C:\Users\Madeline.S.Bruno\Downloads\"/>
    </mc:Choice>
  </mc:AlternateContent>
  <xr:revisionPtr revIDLastSave="0" documentId="13_ncr:1_{D97550AA-CC22-4A47-9DC1-F8532217031B}" xr6:coauthVersionLast="47" xr6:coauthVersionMax="47" xr10:uidLastSave="{00000000-0000-0000-0000-000000000000}"/>
  <bookViews>
    <workbookView xWindow="-120" yWindow="-120" windowWidth="29040" windowHeight="15840" activeTab="1" xr2:uid="{09A1E101-3DED-40C0-994B-D2C54CD91BF7}"/>
  </bookViews>
  <sheets>
    <sheet name="INSTRUCTIONS" sheetId="10" r:id="rId1"/>
    <sheet name="DACF EXAMPLE" sheetId="7" r:id="rId2"/>
    <sheet name="PI NAME_BUDGET" sheetId="11"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6" i="7" l="1"/>
  <c r="F51" i="7"/>
  <c r="E52" i="10"/>
  <c r="D52" i="10"/>
  <c r="F52" i="10"/>
  <c r="F74" i="11"/>
  <c r="F73" i="11"/>
  <c r="F72" i="11"/>
  <c r="F71" i="11"/>
  <c r="E68" i="11"/>
  <c r="D68" i="11"/>
  <c r="F68" i="11"/>
  <c r="F65" i="7"/>
  <c r="E60" i="7"/>
  <c r="D60" i="7"/>
  <c r="F59" i="7"/>
  <c r="F60" i="7" s="1"/>
  <c r="E24" i="11"/>
  <c r="D24" i="11"/>
  <c r="F23" i="11"/>
  <c r="F22" i="11"/>
  <c r="F21" i="11"/>
  <c r="E63" i="11"/>
  <c r="D63" i="11"/>
  <c r="D57" i="11"/>
  <c r="E57" i="11"/>
  <c r="E38" i="11"/>
  <c r="D38" i="11"/>
  <c r="F16" i="11"/>
  <c r="F14" i="11"/>
  <c r="F8" i="11"/>
  <c r="F6" i="11"/>
  <c r="D9" i="11"/>
  <c r="F24" i="11" l="1"/>
  <c r="F26" i="11" s="1"/>
  <c r="F38" i="11"/>
  <c r="F63" i="11"/>
  <c r="F57" i="11"/>
  <c r="F15" i="11"/>
  <c r="F7" i="11"/>
  <c r="E9" i="11"/>
  <c r="F5" i="11"/>
  <c r="E50" i="11"/>
  <c r="D50" i="11"/>
  <c r="E47" i="10"/>
  <c r="D47" i="10"/>
  <c r="D42" i="10"/>
  <c r="D37" i="10"/>
  <c r="E32" i="10"/>
  <c r="D32" i="10"/>
  <c r="D5" i="7"/>
  <c r="F39" i="11" l="1"/>
  <c r="F40" i="11" s="1"/>
  <c r="F65" i="11"/>
  <c r="F13" i="11"/>
  <c r="F17" i="11" s="1"/>
  <c r="F18" i="11" s="1"/>
  <c r="F19" i="11" s="1"/>
  <c r="D17" i="11"/>
  <c r="F9" i="11"/>
  <c r="F10" i="11" s="1"/>
  <c r="F11" i="11" s="1"/>
  <c r="F50" i="11"/>
  <c r="F52" i="11" s="1"/>
  <c r="F59" i="11" s="1"/>
  <c r="E17" i="11"/>
  <c r="E37" i="10"/>
  <c r="F47" i="10"/>
  <c r="F32" i="10"/>
  <c r="E42" i="10"/>
  <c r="F42" i="10" s="1"/>
  <c r="E49" i="7"/>
  <c r="E50" i="7" s="1"/>
  <c r="E6" i="7"/>
  <c r="E14" i="7" s="1"/>
  <c r="E43" i="7"/>
  <c r="D43" i="7"/>
  <c r="E27" i="7"/>
  <c r="E36" i="7" s="1"/>
  <c r="D27" i="7"/>
  <c r="D36" i="7" s="1"/>
  <c r="D42" i="7"/>
  <c r="E42" i="7" s="1"/>
  <c r="E5" i="7"/>
  <c r="D55" i="7"/>
  <c r="E55" i="7"/>
  <c r="D40" i="7"/>
  <c r="D45" i="7" s="1"/>
  <c r="D41" i="7"/>
  <c r="E41" i="7"/>
  <c r="F44" i="7"/>
  <c r="F26" i="7"/>
  <c r="F29" i="7"/>
  <c r="F30" i="7"/>
  <c r="F31" i="7"/>
  <c r="F32" i="7"/>
  <c r="F33" i="7"/>
  <c r="F34" i="7"/>
  <c r="F35" i="7"/>
  <c r="D6" i="7"/>
  <c r="D14" i="7" s="1"/>
  <c r="F54" i="7"/>
  <c r="F28" i="7"/>
  <c r="F21" i="7"/>
  <c r="F22" i="7" s="1"/>
  <c r="D50" i="7"/>
  <c r="D7" i="7"/>
  <c r="D15" i="7" s="1"/>
  <c r="D8" i="7"/>
  <c r="D16" i="7" s="1"/>
  <c r="E8" i="7"/>
  <c r="E16" i="7" s="1"/>
  <c r="E22" i="7"/>
  <c r="D22" i="7"/>
  <c r="F37" i="10" l="1"/>
  <c r="F24" i="7"/>
  <c r="F49" i="7"/>
  <c r="E40" i="7"/>
  <c r="E45" i="7" s="1"/>
  <c r="F8" i="7"/>
  <c r="F14" i="7"/>
  <c r="D13" i="7"/>
  <c r="D17" i="7" s="1"/>
  <c r="F50" i="7"/>
  <c r="F55" i="7"/>
  <c r="F56" i="7" s="1"/>
  <c r="F43" i="7"/>
  <c r="F16" i="7"/>
  <c r="F42" i="7"/>
  <c r="F41" i="7"/>
  <c r="E7" i="7"/>
  <c r="E15" i="7" s="1"/>
  <c r="F15" i="7" s="1"/>
  <c r="F6" i="7"/>
  <c r="E13" i="7"/>
  <c r="D9" i="7"/>
  <c r="F5" i="7"/>
  <c r="F27" i="7"/>
  <c r="F36" i="7" s="1"/>
  <c r="F37" i="7" l="1"/>
  <c r="F38" i="7" s="1"/>
  <c r="F40" i="7"/>
  <c r="F45" i="7" s="1"/>
  <c r="E9" i="7"/>
  <c r="E17" i="7"/>
  <c r="F7" i="7"/>
  <c r="F9" i="7" s="1"/>
  <c r="F13" i="7"/>
  <c r="F17" i="7" s="1"/>
  <c r="F47" i="7" l="1"/>
  <c r="F52" i="7" s="1"/>
  <c r="F57" i="7" s="1"/>
  <c r="F64" i="7"/>
  <c r="F66" i="7" s="1"/>
  <c r="F63" i="7"/>
  <c r="F18" i="7"/>
  <c r="F19" i="7" s="1"/>
  <c r="F10" i="7"/>
  <c r="F11" i="7" s="1"/>
</calcChain>
</file>

<file path=xl/sharedStrings.xml><?xml version="1.0" encoding="utf-8"?>
<sst xmlns="http://schemas.openxmlformats.org/spreadsheetml/2006/main" count="288" uniqueCount="168">
  <si>
    <t>ITEM</t>
  </si>
  <si>
    <t>ITEM DETAILS</t>
  </si>
  <si>
    <t>NARRATIVE</t>
  </si>
  <si>
    <t>AMOUNT</t>
  </si>
  <si>
    <t>Salary</t>
  </si>
  <si>
    <t>List title and how much time each position will contribute to the agreement.</t>
  </si>
  <si>
    <t>Briefly describe the role of each personnel need for this project.</t>
  </si>
  <si>
    <t>Benefits</t>
  </si>
  <si>
    <t>List benefits as a percentage of salary.</t>
  </si>
  <si>
    <t>Equipment</t>
  </si>
  <si>
    <t>Briefly describe why the equipment is needed to support this project. This narrative should clearly link to the methods section.</t>
  </si>
  <si>
    <t>Supplies</t>
  </si>
  <si>
    <t xml:space="preserve">Identify supplies needed for this project. Computers are considered supplies if they are under $5000. </t>
  </si>
  <si>
    <t>Travel</t>
  </si>
  <si>
    <t>Contracts or Sub awards</t>
  </si>
  <si>
    <t>List any plans for contracts or sub-agreements. Do not list contractors by name unless the cooperator has already successfully bid for the work or they are the sole source. You will need to provide justification.</t>
  </si>
  <si>
    <t>Briefly explain how the contract or sub-agreement will be used in this agreement.</t>
  </si>
  <si>
    <t>Other</t>
  </si>
  <si>
    <t>List any other resources needed for this project not included in the above categories</t>
  </si>
  <si>
    <t xml:space="preserve">Briefly explain why each specified resource is needed to support this project. </t>
  </si>
  <si>
    <t>Total direct costs</t>
  </si>
  <si>
    <t>NAME</t>
  </si>
  <si>
    <t>INSTITUTION</t>
  </si>
  <si>
    <t>PROJECT TITLE</t>
  </si>
  <si>
    <t>Principal Investigator (0.2 FTE)</t>
  </si>
  <si>
    <t>Benefits as 30% of salary</t>
  </si>
  <si>
    <t>Equipment Total</t>
  </si>
  <si>
    <t>Supplies Total</t>
  </si>
  <si>
    <t>Travel Total</t>
  </si>
  <si>
    <t>Total for Contracts or Sub awards</t>
  </si>
  <si>
    <t>Total, Other</t>
  </si>
  <si>
    <t>Total Indirect Costs</t>
  </si>
  <si>
    <t>S. BEAR</t>
  </si>
  <si>
    <t xml:space="preserve">UNIVERSITY OF RESEARCH </t>
  </si>
  <si>
    <t>Applicant Instructions for Completing the Worksheet</t>
  </si>
  <si>
    <t>This form has been adapted from the USDA NRCS Budgeting Worksheet</t>
  </si>
  <si>
    <t>Administrative Support (0.1 FT)</t>
  </si>
  <si>
    <t>Graduate Student (0.5 FT)</t>
  </si>
  <si>
    <t>Field Support (1.0 FT, summer)</t>
  </si>
  <si>
    <t>Tissue Sample PFAS Analysis via 1633</t>
  </si>
  <si>
    <t>Farm Land Use Contract with J. Brown</t>
  </si>
  <si>
    <t>Refrigerator</t>
  </si>
  <si>
    <t>MSE PRO Laboratory Low-temperature Mill (Cryogrinder)</t>
  </si>
  <si>
    <t>Accessories for MSE PRO Lab Cryogrinder</t>
  </si>
  <si>
    <t>Safety equipment</t>
  </si>
  <si>
    <t>Secondary lab for QA/QC checks</t>
  </si>
  <si>
    <t>Sample storage at farm</t>
  </si>
  <si>
    <t>Soil sampling equipment</t>
  </si>
  <si>
    <t>Decontamination equipment</t>
  </si>
  <si>
    <t>Laptop computer</t>
  </si>
  <si>
    <t>For use by summer research field support</t>
  </si>
  <si>
    <t>YEAR 1</t>
  </si>
  <si>
    <t>YEAR 2</t>
  </si>
  <si>
    <t xml:space="preserve">LINE ITEM </t>
  </si>
  <si>
    <t>TOTAL</t>
  </si>
  <si>
    <t>Gloves, safety glasses, steel toe boot stipend for staff</t>
  </si>
  <si>
    <t>Clean water, alconox, paper towels, certified PFAS free DI water</t>
  </si>
  <si>
    <t>Office supplies</t>
  </si>
  <si>
    <t xml:space="preserve">field notebooks, pens, tape, etc. </t>
  </si>
  <si>
    <t>Liquid Nitrogen and Storage Tank</t>
  </si>
  <si>
    <t xml:space="preserve">Analysis of 2 tissue samples, 2 serum samples, 1 feed sample, 2 soil samples, and 1 water sample per field season. Expected 3% increase in operating costs year 2 due to inflation. </t>
  </si>
  <si>
    <t>Chickens</t>
  </si>
  <si>
    <t>Grinding sets, cylinder, adapters, end plugs. First year costs reflect start up, second year is for replacement of consumeables</t>
  </si>
  <si>
    <t>Open source publishing in "Agricultural Advances" or similar</t>
  </si>
  <si>
    <t>Open source publishing of finalized results</t>
  </si>
  <si>
    <t>Year 1 + COLA if appropriate</t>
  </si>
  <si>
    <t xml:space="preserve">Analysis of up to 70 processed tissue samples, 70 serum samples, 20 feed samples, 35 soil composite samples, and 25 water source/equipment blank samples per field season. Expected 3% increase in operating costs year 2 due to inflation. </t>
  </si>
  <si>
    <t>BIOACCUMULATION AND DEPURATION OF PFDA AND PFHxS IN CHICKENS ON A MAINE FARM TO INFORM ON-FARM DECISION MAKING FOR PFAS IMPACTED FARMERS</t>
  </si>
  <si>
    <t>Grain Size and Total Organic Carbon Analysis for Soil Samples</t>
  </si>
  <si>
    <t>To aid in modeling, see section 4.5 of narrative.</t>
  </si>
  <si>
    <t>60 chicks per year plus feed, bedding</t>
  </si>
  <si>
    <t>2-year contract in place plending funding for use of Barn A for overwintering of birds and equipment storage, Field C (average PFOS 25 ppt), Field F (average PFOS 650 ppt). J. Brown also responsible for caring for birds over winter and cleaning and upkeep of pen. Sole source contract as there is an existing relationship and farmer is trained in research strategies.</t>
  </si>
  <si>
    <t>Composite Fate and Transport Testing</t>
  </si>
  <si>
    <t>To aid in modeling, composites of each field collected. see section 4.5 of narrative.</t>
  </si>
  <si>
    <t>Purpose: Attending the PFAS in Farms conference supports this project in the following ways:
1) Symposium will discuss methodologies. The information gained from attending these sessions could improve our understanding of results interpretation across other poultry breeds. Specifically we will be meeting with a group of collaborators to discuss designs to optimize our approach and future work.
2) We will present our findings at this meeting to obtain feedback from the larger community. PI will be a speaker, grad student will present poster</t>
  </si>
  <si>
    <r>
      <rPr>
        <b/>
        <sz val="11"/>
        <color theme="1"/>
        <rFont val="Calibri"/>
        <family val="2"/>
        <scheme val="minor"/>
      </rPr>
      <t>Domestic Travel:</t>
    </r>
    <r>
      <rPr>
        <sz val="11"/>
        <color theme="1"/>
        <rFont val="Calibri"/>
        <family val="2"/>
        <scheme val="minor"/>
      </rPr>
      <t xml:space="preserve">
 1 trip to attend PFAS in Farms conference in Los Angeles, CA for 2 people (PI and graduate student)
(Cost per 1 trip = Airfare: $1,200; 4 nights hotel @ GSA rate for 2025 FY of $191/night: $764; 4 days of per diem per GSA at $86/day: $344)</t>
    </r>
  </si>
  <si>
    <t>Primarily responsible for carrying out the testing and data collection throughout the project. 50% of full-time salary for 9 months of each year, 100% of salary for 3 months of each year. 3% COLA included for year 2</t>
  </si>
  <si>
    <t>Primarily responsible for managing sub-contract and all financial paperwork and adhering to reporting deadlines. 10% of full time salary for 12 months per year. 3% COLA included for year 2</t>
  </si>
  <si>
    <t>Lead the program execution, oversee the fieldwork, and oversee the scientific analysis behind the research and development. Work with employees to design and execute the field studies. Document and prepare all reports. 20% of full-time salary for 12 months per year, 3% COLA included for year 2</t>
  </si>
  <si>
    <t>30L liquid nitrogen storage tank for lab cryogrinder</t>
  </si>
  <si>
    <t>For pre-processing of tissue samples related to this study only, University of Research lab doing in-house testing does not have one large enough for sample preparation.  Necessary for increased volume of batches. Price per sample much lower at in house lab, see cost comparison in Attachment. Equipment will only be used for purposes of this project.</t>
  </si>
  <si>
    <t>Stainless steel bowls, spoons, hand auger</t>
  </si>
  <si>
    <t>Total Budget Requested</t>
  </si>
  <si>
    <t>DIRECT Salary Total</t>
  </si>
  <si>
    <t>INDIRECT COSTS</t>
  </si>
  <si>
    <t>DIRECT Benefits Total</t>
  </si>
  <si>
    <t>SALARY TOTAL (DIRECT + INDIRECT)</t>
  </si>
  <si>
    <t>BENEFITS TOTAL (DIRECT + INDIRECT)</t>
  </si>
  <si>
    <t>INDIRECT COSTS - not applicable</t>
  </si>
  <si>
    <t>SUPPLIES TOTAL (DIRECT + INDIRECT)</t>
  </si>
  <si>
    <t>TRAVEL TOTAL (DIRECT + INDIRECT)</t>
  </si>
  <si>
    <t>CONTRACTS/SUBAWARDS TOTAL (DIRECT + INDIRECT)</t>
  </si>
  <si>
    <r>
      <t xml:space="preserve">10% DE MINIMAS ON MTDC. MTDC means all direct salaries and wages, applicable fringe benefits, materials and supplies, services, travel, </t>
    </r>
    <r>
      <rPr>
        <b/>
        <sz val="11"/>
        <color theme="1"/>
        <rFont val="Calibri"/>
        <family val="2"/>
        <scheme val="minor"/>
      </rPr>
      <t xml:space="preserve">and up to the first $25,000 of each subaward </t>
    </r>
  </si>
  <si>
    <r>
      <t xml:space="preserve">10% DE MINIMAS ON MTDC. MTDC means all direct salaries and wages, applicable fringe benefits, </t>
    </r>
    <r>
      <rPr>
        <b/>
        <sz val="11"/>
        <color theme="1"/>
        <rFont val="Calibri"/>
        <family val="2"/>
        <scheme val="minor"/>
      </rPr>
      <t>materials and supplies</t>
    </r>
    <r>
      <rPr>
        <sz val="11"/>
        <color theme="1"/>
        <rFont val="Calibri"/>
        <family val="2"/>
        <scheme val="minor"/>
      </rPr>
      <t xml:space="preserve">, services, travel, and up to the first $25,000 of each subaward </t>
    </r>
  </si>
  <si>
    <r>
      <t xml:space="preserve">10% DE MINIMAS ON MTDC.MTDC excludes </t>
    </r>
    <r>
      <rPr>
        <b/>
        <sz val="11"/>
        <color theme="1"/>
        <rFont val="Calibri"/>
        <family val="2"/>
        <scheme val="minor"/>
      </rPr>
      <t>equipment</t>
    </r>
    <r>
      <rPr>
        <sz val="11"/>
        <color theme="1"/>
        <rFont val="Calibri"/>
        <family val="2"/>
        <scheme val="minor"/>
      </rPr>
      <t>, capital expenditures, charges for patient care, rental costs, tuition remission, scholarships and fellowships, participant support costs and the portion of each subaward in excess of $25,000.</t>
    </r>
  </si>
  <si>
    <r>
      <t xml:space="preserve">10% DE MINIMAS ON MTDC. MTDC means all direct salaries and wages, </t>
    </r>
    <r>
      <rPr>
        <b/>
        <sz val="11"/>
        <color theme="1"/>
        <rFont val="Calibri"/>
        <family val="2"/>
        <scheme val="minor"/>
      </rPr>
      <t>applicable fringe benefits</t>
    </r>
    <r>
      <rPr>
        <sz val="11"/>
        <color theme="1"/>
        <rFont val="Calibri"/>
        <family val="2"/>
        <scheme val="minor"/>
      </rPr>
      <t xml:space="preserve">, materials and supplies, services, travel, and up to the first $25,000 of each subaward </t>
    </r>
  </si>
  <si>
    <r>
      <t xml:space="preserve">10% DE MINIMAS ON MTDC. MTDC means all </t>
    </r>
    <r>
      <rPr>
        <b/>
        <sz val="11"/>
        <color theme="1"/>
        <rFont val="Calibri"/>
        <family val="2"/>
        <scheme val="minor"/>
      </rPr>
      <t>direct salaries and wages,</t>
    </r>
    <r>
      <rPr>
        <sz val="11"/>
        <color theme="1"/>
        <rFont val="Calibri"/>
        <family val="2"/>
        <scheme val="minor"/>
      </rPr>
      <t xml:space="preserve"> applicable fringe benefits, materials and supplies, services, travel, and up to the first $25,000 of each subaward </t>
    </r>
  </si>
  <si>
    <t>Chicken pen retrofit supplies and materials</t>
  </si>
  <si>
    <t>Chicken pen and chicken tractors at J. Browns farm must be updated and reinforced against predators as he has not kept chickens in this area since the discovery of PFAS on the land 5 years ago.   Expected cost estimated from chicken wire, wood, fencing, feeder/waterer replacement</t>
  </si>
  <si>
    <t>CONTRACT TRAVEL TOTAL (DIRECT + INDIRECT)</t>
  </si>
  <si>
    <t>INDIRECT COSTS FOR SALARY</t>
  </si>
  <si>
    <t>INDIRECT COSTS FOR BENEFITS</t>
  </si>
  <si>
    <t>INDIRECT COSTS FOR SUPPLIES</t>
  </si>
  <si>
    <t>INDIRECT COSTS FOR CONTRACTS OR SUB AWARDS</t>
  </si>
  <si>
    <t>INDIRECT COSTS FOR TRAVEL</t>
  </si>
  <si>
    <r>
      <t xml:space="preserve">10% of Modified Total Direct Cost (MTDC)). MTDC means all direct salaries and wages, applicable fringe benefits, materials and supplies, services, </t>
    </r>
    <r>
      <rPr>
        <b/>
        <sz val="11"/>
        <color theme="1"/>
        <rFont val="Calibri"/>
        <family val="2"/>
        <scheme val="minor"/>
      </rPr>
      <t>travel</t>
    </r>
    <r>
      <rPr>
        <sz val="11"/>
        <color theme="1"/>
        <rFont val="Calibri"/>
        <family val="2"/>
        <scheme val="minor"/>
      </rPr>
      <t xml:space="preserve">, and up to the first $25,000 of each subaward </t>
    </r>
  </si>
  <si>
    <t xml:space="preserve">10% of Modified Total Direct Cost (MTDC)). MTDC means all direct salaries and wages, applicable fringe benefits, materials and supplies, services, travel, and up to the first $25,000 of each subaward. Open source publishing is interpreted as a service and is therefore a direct cost.  </t>
  </si>
  <si>
    <r>
      <t xml:space="preserve">*Indirect costs may not exceed the de minimas value of 10% unless the institution or organizations federally negotiated indirect cost rate (NICRA) rate is submitted with the application (Part I). </t>
    </r>
    <r>
      <rPr>
        <b/>
        <sz val="10"/>
        <color theme="1"/>
        <rFont val="Calibri"/>
        <family val="2"/>
        <scheme val="minor"/>
      </rPr>
      <t>In this example, the institution is utilizing the 10% de minimas on MTDC. Please ensure the formula for this makes sense for your organizations NICRA, and alter it if applicable.</t>
    </r>
  </si>
  <si>
    <t>Total for both years</t>
  </si>
  <si>
    <t>Total of year 2 salaries</t>
  </si>
  <si>
    <t>Total of year 1 salaries</t>
  </si>
  <si>
    <t>(% of time spent on project x salary OR hourly rate x hours</t>
  </si>
  <si>
    <t>Total of direct + indirect</t>
  </si>
  <si>
    <t>List role from salary applicable for benefits</t>
  </si>
  <si>
    <t>Total</t>
  </si>
  <si>
    <r>
      <t xml:space="preserve">10% DE MINIMAS ON MTDC. MTDC means all direct salaries and wages, </t>
    </r>
    <r>
      <rPr>
        <b/>
        <sz val="11"/>
        <color theme="1"/>
        <rFont val="Calibri"/>
        <family val="2"/>
        <scheme val="minor"/>
      </rPr>
      <t>applicable fringe benefits</t>
    </r>
    <r>
      <rPr>
        <sz val="11"/>
        <color theme="1"/>
        <rFont val="Calibri"/>
        <family val="2"/>
        <scheme val="minor"/>
      </rPr>
      <t xml:space="preserve">, materials and supplies, services, travel, and up to the first $25,000 of each subaward.  If using NICRA rate, calculate as specified in NICRA document.  </t>
    </r>
  </si>
  <si>
    <t>Total of year 1 benefits</t>
  </si>
  <si>
    <t>Total of year 2 benefits</t>
  </si>
  <si>
    <t>Total of indirect for both years</t>
  </si>
  <si>
    <t>Total year 1</t>
  </si>
  <si>
    <t>Year 1 Costs</t>
  </si>
  <si>
    <t>Total of all direct benefits for project</t>
  </si>
  <si>
    <t>Total of all direct salaries for project</t>
  </si>
  <si>
    <t>Year 2 Costs</t>
  </si>
  <si>
    <t>Total of Year 1 Equipment</t>
  </si>
  <si>
    <t>Total of Year 2 Equipment</t>
  </si>
  <si>
    <t>Total of Equipment for project</t>
  </si>
  <si>
    <t xml:space="preserve">Briefly describe why the supplies are needed to support this project. This narrative should clearly link to the methods section. Indicate general categories of expendable supplies including an amount for each category.
</t>
  </si>
  <si>
    <t>(unless the organization has established lower levels) and an expected service life of more</t>
  </si>
  <si>
    <t>Equipment is defined as an item of property that has an acquisition cost of $5,000 or more (unless the organization has established lower levels) and an expected service life of more than one year. List each item of equipment along with the applicable cost. Include justification of its need in accomplishing the goals of the project</t>
  </si>
  <si>
    <t xml:space="preserve">10% DE MINIMAS ON MTDC. MTDC means all direct salaries and wages, applicable fringe benefits, materials and supplies, services, travel, and up to the first $25,000 of each subaward. If using NICRA rate, calculate as specified in NICRA document. </t>
  </si>
  <si>
    <t xml:space="preserve">MTDC means all direct salaries and wages, applicable fringe benefits, materials and supplies, services, travel, and up to the first $25,000 of each subaward. If using NICRA rate, calculate as specified in NICRA document. </t>
  </si>
  <si>
    <r>
      <t xml:space="preserve">All expected travel required to conduct/support this project must be listed in detail. This would include local travel to work sites and extended overnight travel. </t>
    </r>
    <r>
      <rPr>
        <sz val="11"/>
        <color rgb="FFFF0000"/>
        <rFont val="Calibri"/>
        <family val="2"/>
        <scheme val="minor"/>
      </rPr>
      <t xml:space="preserve">
</t>
    </r>
    <r>
      <rPr>
        <sz val="11"/>
        <color theme="1"/>
        <rFont val="Calibri"/>
        <family val="2"/>
        <scheme val="minor"/>
      </rPr>
      <t xml:space="preserve">
 Estimated Cost: We understand the exact cost cannot always be provided at the time the work plan is finalized.  Please provide the best estimate you can currently provide.
</t>
    </r>
    <r>
      <rPr>
        <sz val="11"/>
        <color rgb="FFFF0000"/>
        <rFont val="Calibri"/>
        <family val="2"/>
        <scheme val="minor"/>
      </rPr>
      <t>**Foreign travel must be listed separately from domestic travel**</t>
    </r>
  </si>
  <si>
    <r>
      <t xml:space="preserve">Clearly explain how the requested travel directly supports this project.
If you are requesting travel to conferences/meetings, you MUST clearly explain how it benefits the project/PPQ/stakeholders. If you are requesting multiple people to attend any conference/meetings, you MUST explain the benefit of sending each person.
Foreign Travel: Foreign travel will only be authorized if necessary to meet the objectives of the award.  Any foreign travel not included in this table  </t>
    </r>
    <r>
      <rPr>
        <u/>
        <sz val="11"/>
        <color theme="1"/>
        <rFont val="Calibri"/>
        <family val="2"/>
        <scheme val="minor"/>
      </rPr>
      <t>will not be authorized without prior approval</t>
    </r>
    <r>
      <rPr>
        <sz val="11"/>
        <color theme="1"/>
        <rFont val="Calibri"/>
        <family val="2"/>
        <scheme val="minor"/>
      </rPr>
      <t>.  All international travel must be justified in the following format:
Purpose: Provide a purpose statement that explains why the travel is necessary to meet the objectives of the award. If you are requesting travel to conferences/meetings, you MUST clearly explain how it benefits the project/PPQ/stakeholders.
Destination: Provide planned destination of travel.</t>
    </r>
  </si>
  <si>
    <t>MTDC means all direct salaries and wages, applicable fringe benefits, materials and supplies, services, travel, and up to the first $25,000 of each subaward. If using NICRA rate, calculate as specified in NICRA document. The $25,000 threshold is for the entire line item (year 1 PLUS year 2)</t>
  </si>
  <si>
    <t>-An example of a filled-in table is provided on the "Example" tab, and explanations are included below. You MUST refer to the USDA budget guidance, included as an attachment to the RFP.</t>
  </si>
  <si>
    <t xml:space="preserve">-When populating the budget table, please be as detailed in the narrative as possible, ensure sub totals add up to the total budget amount. </t>
  </si>
  <si>
    <t>-To insert additional rows, right-click on the row desired to expand and select "Insert" from the list.</t>
  </si>
  <si>
    <t>-Always double check calculations when the table is completed, even if the formulas are correct.</t>
  </si>
  <si>
    <t>-If including a NICRA % for indirect rates, ensure that backup documentation is included as an attachment to Part I of the Application. If your organization does not have a NICRA in place, indirect costs may not exceed 10%. Please see USDA Guidance, included as an attachment to the RFA for more information. It is the responsibility of the applicant to ensure that calculations, including indirect, match the NICRA agreement or 10% de minimas value. If waiving indirect costs, leave the line blank. Calculations are set up for the example, and should be checked to ensure that they make sense with your specific NICRA.</t>
  </si>
  <si>
    <t>INDIRECT COSTS FOR EQUIPMENT</t>
  </si>
  <si>
    <t>INDIRECT COSTS, OTHER</t>
  </si>
  <si>
    <t>CONTRACT OTHER TOTAL (DIRECT + INDIRECT)</t>
  </si>
  <si>
    <t>OTHER TOTAL (DIRECT + INDIRECT)</t>
  </si>
  <si>
    <t>DR.CHEAP</t>
  </si>
  <si>
    <t>EQUIPMENT TOTAL (DIRECT + INDIRECT)</t>
  </si>
  <si>
    <t xml:space="preserve"> TRAVEL TOTAL (DIRECT + INDIRECT)</t>
  </si>
  <si>
    <t>Outside Funding</t>
  </si>
  <si>
    <t>Undergraduate Fellowship grant</t>
  </si>
  <si>
    <t xml:space="preserve">If this project is funded, departmental funds of $1,000/year will be utilized to offset the cost of the summer research field support. </t>
  </si>
  <si>
    <t xml:space="preserve">Field support for collection of samples for 12 weeks per year, for two years. 3% COLA included for year 2. See 'additional funds' section for information on how some of these costs will be offset. The values in this line item represent the total cost without the additional grant funding. </t>
  </si>
  <si>
    <t>Outside Funding TOTAL</t>
  </si>
  <si>
    <t>Total Supported by Outside Funding</t>
  </si>
  <si>
    <t>Name of outside grant/fellowship</t>
  </si>
  <si>
    <r>
      <t xml:space="preserve">Description of outside funding source and what it will be used for. </t>
    </r>
    <r>
      <rPr>
        <b/>
        <sz val="12"/>
        <color theme="1"/>
        <rFont val="Calibri"/>
        <family val="2"/>
        <scheme val="minor"/>
      </rPr>
      <t xml:space="preserve">Note: If the budget as presented above this line is formulated to take into account the outside funding already, indicate that in the description and do not subtract the value from the total. Additionally, if the outside funding being utilized is for items not included in this budget, indicate that within the description and do not subtract the value from the total. </t>
    </r>
  </si>
  <si>
    <t>Year 1 costs supported by outside funding as a negative number (or 0, see description)</t>
  </si>
  <si>
    <t>Year 2 costs supported by outside funding as a negative number (or 0, see description)</t>
  </si>
  <si>
    <t xml:space="preserve">Total costs supported by outside funding. </t>
  </si>
  <si>
    <t>-Prepare the budget table for your project in the tab named "PI NAME_BUDGET". Replace 'PI_NAME' with your name</t>
  </si>
  <si>
    <t>Total of all direct</t>
  </si>
  <si>
    <t>Total of all indirect</t>
  </si>
  <si>
    <t>Total of the outside support being subtracted from the total</t>
  </si>
  <si>
    <t xml:space="preserve">Total </t>
  </si>
  <si>
    <t>DIRECT Equipment Total</t>
  </si>
  <si>
    <t>DIRECT Supplies Total</t>
  </si>
  <si>
    <t>DIRECT Total for Contracts or Sub awards</t>
  </si>
  <si>
    <t>DIRECT Total, Other</t>
  </si>
  <si>
    <t xml:space="preserve">*Indirect costs may not exceed the de minimas value of 10% unless the institution or organizations State of Maine negotiated rate or federally negotiated indirect cost rate (NICRA) rate is submitted with the application (Part I). I Please ensure the formula for this makes sense for your organizations NICRA, and alter it if applicable. If you have a State and Federal negotiated rate, use whichever is lower.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</si>
</sst>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quot;$&quot;#,##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sz val="11"/>
      <color rgb="FFFF0000"/>
      <name val="Calibri"/>
      <family val="2"/>
      <scheme val="minor"/>
    </font>
    <font>
      <sz val="10"/>
      <color theme="1"/>
      <name val="Calibri"/>
      <family val="2"/>
      <scheme val="minor"/>
    </font>
    <font>
      <sz val="11"/>
      <name val="Calibri"/>
      <family val="2"/>
      <scheme val="minor"/>
    </font>
    <font>
      <sz val="12"/>
      <name val="Calibri"/>
      <family val="2"/>
      <scheme val="minor"/>
    </font>
    <font>
      <b/>
      <sz val="12"/>
      <name val="Calibri"/>
      <family val="2"/>
      <scheme val="minor"/>
    </font>
    <font>
      <b/>
      <i/>
      <sz val="12"/>
      <color theme="1"/>
      <name val="Calibri"/>
      <family val="2"/>
      <scheme val="minor"/>
    </font>
    <font>
      <b/>
      <sz val="10"/>
      <color theme="1"/>
      <name val="Calibri"/>
      <family val="2"/>
      <scheme val="minor"/>
    </font>
    <font>
      <b/>
      <sz val="11"/>
      <name val="Calibri"/>
      <family val="2"/>
      <scheme val="minor"/>
    </font>
    <font>
      <u/>
      <sz val="11"/>
      <color theme="1"/>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7"/>
        <bgColor indexed="64"/>
      </patternFill>
    </fill>
    <fill>
      <patternFill patternType="solid">
        <fgColor theme="1"/>
        <bgColor indexed="64"/>
      </patternFill>
    </fill>
    <fill>
      <patternFill patternType="solid">
        <fgColor theme="4" tint="0.3999755851924192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s>
  <cellStyleXfs count="2">
    <xf numFmtId="0" fontId="0" fillId="0" borderId="0"/>
    <xf numFmtId="44" fontId="1" fillId="0" borderId="0" applyFont="0" applyFill="0" applyBorder="0" applyAlignment="0" applyProtection="0"/>
  </cellStyleXfs>
  <cellXfs count="168">
    <xf numFmtId="0" fontId="0" fillId="0" borderId="0" xfId="0"/>
    <xf numFmtId="0" fontId="0" fillId="0" borderId="1"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3" fillId="0" borderId="0" xfId="0" applyFont="1"/>
    <xf numFmtId="0" fontId="3" fillId="0" borderId="8" xfId="0" applyFont="1" applyBorder="1" applyAlignment="1" applyProtection="1">
      <alignment vertical="top" wrapText="1"/>
      <protection locked="0"/>
    </xf>
    <xf numFmtId="0" fontId="3" fillId="0" borderId="1" xfId="0" applyFont="1" applyBorder="1" applyAlignment="1" applyProtection="1">
      <alignment vertical="top" wrapText="1"/>
      <protection locked="0"/>
    </xf>
    <xf numFmtId="0" fontId="4" fillId="2" borderId="1" xfId="0" applyFont="1" applyFill="1" applyBorder="1" applyAlignment="1">
      <alignment horizontal="right" vertical="top" wrapText="1"/>
    </xf>
    <xf numFmtId="0" fontId="3" fillId="0" borderId="8" xfId="0" applyFont="1" applyBorder="1" applyAlignment="1" applyProtection="1">
      <alignment horizontal="left" vertical="top" wrapText="1"/>
      <protection locked="0"/>
    </xf>
    <xf numFmtId="0" fontId="3" fillId="0" borderId="3" xfId="0" applyFont="1" applyBorder="1" applyAlignment="1" applyProtection="1">
      <alignment vertical="top" wrapText="1"/>
      <protection locked="0"/>
    </xf>
    <xf numFmtId="0" fontId="3" fillId="0" borderId="1" xfId="0" applyFont="1" applyBorder="1" applyAlignment="1" applyProtection="1">
      <alignment horizontal="left" vertical="top" wrapText="1"/>
      <protection locked="0"/>
    </xf>
    <xf numFmtId="0" fontId="0" fillId="0" borderId="0" xfId="0" applyAlignment="1">
      <alignment wrapText="1"/>
    </xf>
    <xf numFmtId="0" fontId="1" fillId="0" borderId="8" xfId="0" applyFont="1" applyBorder="1" applyAlignment="1">
      <alignment vertical="top" wrapText="1"/>
    </xf>
    <xf numFmtId="0" fontId="1" fillId="0" borderId="8" xfId="0" applyFont="1" applyBorder="1" applyAlignment="1">
      <alignment horizontal="left" vertical="top" wrapText="1"/>
    </xf>
    <xf numFmtId="0" fontId="3" fillId="0" borderId="0" xfId="0" applyFont="1" applyAlignment="1">
      <alignment horizontal="left" wrapText="1"/>
    </xf>
    <xf numFmtId="0" fontId="3" fillId="0" borderId="1" xfId="0" applyFont="1" applyBorder="1"/>
    <xf numFmtId="164" fontId="3" fillId="0" borderId="9" xfId="1" applyNumberFormat="1" applyFont="1" applyBorder="1" applyAlignment="1">
      <alignment wrapText="1"/>
    </xf>
    <xf numFmtId="0" fontId="3" fillId="0" borderId="1" xfId="0" applyFont="1" applyBorder="1" applyAlignment="1">
      <alignment wrapText="1"/>
    </xf>
    <xf numFmtId="0" fontId="8" fillId="0" borderId="1" xfId="0" applyFont="1" applyBorder="1" applyAlignment="1" applyProtection="1">
      <alignment horizontal="right" vertical="top" wrapText="1"/>
      <protection locked="0"/>
    </xf>
    <xf numFmtId="0" fontId="8" fillId="0" borderId="1" xfId="0" applyFont="1" applyBorder="1" applyAlignment="1" applyProtection="1">
      <alignment horizontal="left" vertical="top" wrapText="1"/>
      <protection locked="0"/>
    </xf>
    <xf numFmtId="0" fontId="3" fillId="0" borderId="1" xfId="0" applyFont="1" applyBorder="1" applyAlignment="1" applyProtection="1">
      <alignment vertical="center" wrapText="1"/>
      <protection locked="0"/>
    </xf>
    <xf numFmtId="0" fontId="0" fillId="0" borderId="1" xfId="0" applyBorder="1" applyAlignment="1">
      <alignment vertical="center"/>
    </xf>
    <xf numFmtId="0" fontId="3" fillId="0" borderId="1" xfId="0" applyFont="1" applyBorder="1" applyAlignment="1">
      <alignment vertical="center"/>
    </xf>
    <xf numFmtId="0" fontId="3" fillId="0" borderId="0" xfId="0" applyFont="1" applyAlignment="1">
      <alignment vertical="center"/>
    </xf>
    <xf numFmtId="0" fontId="3" fillId="0" borderId="0" xfId="0" applyFont="1" applyAlignment="1">
      <alignment horizontal="left" vertical="center" wrapText="1"/>
    </xf>
    <xf numFmtId="164" fontId="3" fillId="0" borderId="1" xfId="0" applyNumberFormat="1" applyFont="1" applyBorder="1" applyAlignment="1">
      <alignment horizontal="right"/>
    </xf>
    <xf numFmtId="0" fontId="3" fillId="0" borderId="0" xfId="0" applyFont="1" applyAlignment="1">
      <alignment horizontal="right"/>
    </xf>
    <xf numFmtId="165" fontId="3" fillId="0" borderId="1" xfId="0" applyNumberFormat="1" applyFont="1" applyBorder="1" applyAlignment="1">
      <alignment horizontal="right"/>
    </xf>
    <xf numFmtId="165" fontId="9" fillId="5" borderId="1" xfId="0" applyNumberFormat="1" applyFont="1" applyFill="1" applyBorder="1" applyAlignment="1">
      <alignment horizontal="right"/>
    </xf>
    <xf numFmtId="0" fontId="3" fillId="0" borderId="0" xfId="0" applyFont="1" applyAlignment="1">
      <alignment horizontal="right" wrapText="1"/>
    </xf>
    <xf numFmtId="164" fontId="3" fillId="0" borderId="1" xfId="1" applyNumberFormat="1" applyFont="1" applyBorder="1" applyAlignment="1" applyProtection="1">
      <alignment horizontal="right" wrapText="1"/>
      <protection locked="0"/>
    </xf>
    <xf numFmtId="0" fontId="3" fillId="7" borderId="1" xfId="0" applyFont="1" applyFill="1" applyBorder="1" applyAlignment="1">
      <alignment vertical="center" wrapText="1"/>
    </xf>
    <xf numFmtId="0" fontId="4" fillId="7" borderId="1" xfId="0" applyFont="1" applyFill="1" applyBorder="1" applyAlignment="1">
      <alignment horizontal="right"/>
    </xf>
    <xf numFmtId="0" fontId="3" fillId="0" borderId="5" xfId="0" applyFont="1" applyBorder="1" applyAlignment="1" applyProtection="1">
      <alignment vertical="center" wrapText="1"/>
      <protection locked="0"/>
    </xf>
    <xf numFmtId="0" fontId="3" fillId="7" borderId="5" xfId="0" applyFont="1" applyFill="1" applyBorder="1" applyAlignment="1">
      <alignment vertical="center" wrapText="1"/>
    </xf>
    <xf numFmtId="164" fontId="3" fillId="0" borderId="8" xfId="1" applyNumberFormat="1" applyFont="1" applyBorder="1" applyAlignment="1" applyProtection="1">
      <alignment horizontal="right" wrapText="1"/>
      <protection locked="0"/>
    </xf>
    <xf numFmtId="164" fontId="3" fillId="0" borderId="8" xfId="0" applyNumberFormat="1" applyFont="1" applyBorder="1" applyAlignment="1">
      <alignment horizontal="right"/>
    </xf>
    <xf numFmtId="164" fontId="3" fillId="0" borderId="9" xfId="0" applyNumberFormat="1" applyFont="1" applyBorder="1" applyAlignment="1">
      <alignment horizontal="right"/>
    </xf>
    <xf numFmtId="164" fontId="3" fillId="0" borderId="11" xfId="0" applyNumberFormat="1" applyFont="1" applyBorder="1" applyAlignment="1">
      <alignment horizontal="right"/>
    </xf>
    <xf numFmtId="0" fontId="3" fillId="4" borderId="13" xfId="0" applyFont="1" applyFill="1" applyBorder="1" applyAlignment="1" applyProtection="1">
      <alignment vertical="center" wrapText="1"/>
      <protection locked="0"/>
    </xf>
    <xf numFmtId="164" fontId="3" fillId="0" borderId="2" xfId="1" applyNumberFormat="1" applyFont="1" applyBorder="1" applyAlignment="1" applyProtection="1">
      <alignment horizontal="right" wrapText="1"/>
      <protection locked="0"/>
    </xf>
    <xf numFmtId="164" fontId="3" fillId="0" borderId="2" xfId="0" applyNumberFormat="1" applyFont="1" applyBorder="1" applyAlignment="1">
      <alignment horizontal="right"/>
    </xf>
    <xf numFmtId="0" fontId="3" fillId="0" borderId="3" xfId="0" applyFont="1" applyBorder="1" applyAlignment="1" applyProtection="1">
      <alignment vertical="center" wrapText="1"/>
      <protection locked="0"/>
    </xf>
    <xf numFmtId="164" fontId="3" fillId="0" borderId="3" xfId="1" applyNumberFormat="1" applyFont="1" applyBorder="1" applyAlignment="1" applyProtection="1">
      <alignment horizontal="right" wrapText="1"/>
      <protection locked="0"/>
    </xf>
    <xf numFmtId="0" fontId="4" fillId="6" borderId="3" xfId="0" applyFont="1" applyFill="1" applyBorder="1" applyAlignment="1">
      <alignment horizontal="right"/>
    </xf>
    <xf numFmtId="0" fontId="8" fillId="8" borderId="1" xfId="0" applyFont="1" applyFill="1" applyBorder="1" applyAlignment="1">
      <alignment vertical="center" wrapText="1"/>
    </xf>
    <xf numFmtId="0" fontId="8" fillId="8" borderId="1" xfId="0" applyFont="1" applyFill="1" applyBorder="1" applyAlignment="1" applyProtection="1">
      <alignment vertical="center" wrapText="1"/>
      <protection locked="0"/>
    </xf>
    <xf numFmtId="0" fontId="3" fillId="4" borderId="1" xfId="0" applyFont="1" applyFill="1" applyBorder="1" applyAlignment="1" applyProtection="1">
      <alignment vertical="center" wrapText="1"/>
      <protection locked="0"/>
    </xf>
    <xf numFmtId="0" fontId="3" fillId="6" borderId="16" xfId="0" applyFont="1" applyFill="1" applyBorder="1" applyAlignment="1">
      <alignment vertical="center" wrapText="1"/>
    </xf>
    <xf numFmtId="0" fontId="3" fillId="6" borderId="8" xfId="0" applyFont="1" applyFill="1" applyBorder="1" applyAlignment="1">
      <alignment vertical="center" wrapText="1"/>
    </xf>
    <xf numFmtId="0" fontId="4" fillId="6" borderId="8" xfId="0" applyFont="1" applyFill="1" applyBorder="1" applyAlignment="1">
      <alignment horizontal="right"/>
    </xf>
    <xf numFmtId="0" fontId="3" fillId="2" borderId="17" xfId="0" applyFont="1" applyFill="1" applyBorder="1" applyAlignment="1">
      <alignment horizontal="left" vertical="center" wrapText="1"/>
    </xf>
    <xf numFmtId="0" fontId="8" fillId="8" borderId="17" xfId="0" applyFont="1" applyFill="1" applyBorder="1" applyAlignment="1">
      <alignment vertical="center" wrapText="1"/>
    </xf>
    <xf numFmtId="0" fontId="3" fillId="6" borderId="20" xfId="0" applyFont="1" applyFill="1" applyBorder="1" applyAlignment="1">
      <alignment vertical="center" wrapText="1"/>
    </xf>
    <xf numFmtId="0" fontId="3" fillId="6" borderId="21" xfId="0" applyFont="1" applyFill="1" applyBorder="1" applyAlignment="1">
      <alignment vertical="center" wrapText="1"/>
    </xf>
    <xf numFmtId="0" fontId="4" fillId="6" borderId="21" xfId="0" applyFont="1" applyFill="1" applyBorder="1" applyAlignment="1">
      <alignment horizontal="right"/>
    </xf>
    <xf numFmtId="164" fontId="4" fillId="6" borderId="28" xfId="0" applyNumberFormat="1" applyFont="1" applyFill="1" applyBorder="1" applyAlignment="1">
      <alignment horizontal="right"/>
    </xf>
    <xf numFmtId="0" fontId="8" fillId="8" borderId="18" xfId="0" applyFont="1" applyFill="1" applyBorder="1" applyAlignment="1">
      <alignment vertical="center" wrapText="1"/>
    </xf>
    <xf numFmtId="0" fontId="8" fillId="8" borderId="14" xfId="0" applyFont="1" applyFill="1" applyBorder="1" applyAlignment="1" applyProtection="1">
      <alignment vertical="center" wrapText="1"/>
      <protection locked="0"/>
    </xf>
    <xf numFmtId="0" fontId="3" fillId="0" borderId="8" xfId="0" applyFont="1" applyBorder="1" applyAlignment="1" applyProtection="1">
      <alignment vertical="center" wrapText="1"/>
      <protection locked="0"/>
    </xf>
    <xf numFmtId="0" fontId="3" fillId="6" borderId="18" xfId="0" applyFont="1" applyFill="1" applyBorder="1" applyAlignment="1">
      <alignment vertical="center" wrapText="1"/>
    </xf>
    <xf numFmtId="0" fontId="3" fillId="6" borderId="14" xfId="0" applyFont="1" applyFill="1" applyBorder="1" applyAlignment="1">
      <alignment vertical="center" wrapText="1"/>
    </xf>
    <xf numFmtId="0" fontId="4" fillId="6" borderId="14" xfId="0" applyFont="1" applyFill="1" applyBorder="1" applyAlignment="1">
      <alignment horizontal="right"/>
    </xf>
    <xf numFmtId="0" fontId="3" fillId="6" borderId="4" xfId="0" applyFont="1" applyFill="1" applyBorder="1" applyAlignment="1">
      <alignment vertical="center" wrapText="1"/>
    </xf>
    <xf numFmtId="0" fontId="4" fillId="6" borderId="4" xfId="0" applyFont="1" applyFill="1" applyBorder="1" applyAlignment="1">
      <alignment horizontal="right"/>
    </xf>
    <xf numFmtId="164" fontId="4" fillId="6" borderId="4" xfId="0" applyNumberFormat="1" applyFont="1" applyFill="1" applyBorder="1" applyAlignment="1">
      <alignment horizontal="right"/>
    </xf>
    <xf numFmtId="0" fontId="3" fillId="2" borderId="16" xfId="0" applyFont="1" applyFill="1" applyBorder="1" applyAlignment="1">
      <alignment vertical="center" wrapText="1"/>
    </xf>
    <xf numFmtId="0" fontId="3" fillId="2" borderId="17" xfId="0" applyFont="1" applyFill="1" applyBorder="1" applyAlignment="1">
      <alignment vertical="center" wrapText="1"/>
    </xf>
    <xf numFmtId="0" fontId="8" fillId="6" borderId="18" xfId="0" applyFont="1" applyFill="1" applyBorder="1" applyAlignment="1">
      <alignment vertical="center" wrapText="1"/>
    </xf>
    <xf numFmtId="0" fontId="8" fillId="6" borderId="14" xfId="0" applyFont="1" applyFill="1" applyBorder="1" applyAlignment="1" applyProtection="1">
      <alignment vertical="center" wrapText="1"/>
      <protection locked="0"/>
    </xf>
    <xf numFmtId="0" fontId="12" fillId="6" borderId="14" xfId="0" applyFont="1" applyFill="1" applyBorder="1" applyAlignment="1">
      <alignment horizontal="right" vertical="top" wrapText="1"/>
    </xf>
    <xf numFmtId="164" fontId="3" fillId="0" borderId="30" xfId="0" applyNumberFormat="1" applyFont="1" applyBorder="1" applyAlignment="1">
      <alignment horizontal="right"/>
    </xf>
    <xf numFmtId="0" fontId="4" fillId="3" borderId="16" xfId="0" applyFont="1" applyFill="1" applyBorder="1"/>
    <xf numFmtId="0" fontId="4" fillId="3" borderId="8" xfId="0" applyFont="1" applyFill="1" applyBorder="1" applyAlignment="1">
      <alignment vertical="center"/>
    </xf>
    <xf numFmtId="0" fontId="9" fillId="0" borderId="18" xfId="0" applyFont="1" applyBorder="1" applyAlignment="1">
      <alignment vertical="center"/>
    </xf>
    <xf numFmtId="0" fontId="9" fillId="0" borderId="14" xfId="0" applyFont="1" applyBorder="1" applyAlignment="1">
      <alignment vertical="center"/>
    </xf>
    <xf numFmtId="0" fontId="4" fillId="2" borderId="22" xfId="0" applyFont="1" applyFill="1" applyBorder="1" applyAlignment="1">
      <alignment horizontal="right"/>
    </xf>
    <xf numFmtId="0" fontId="4" fillId="2" borderId="32" xfId="0" applyFont="1" applyFill="1" applyBorder="1" applyAlignment="1">
      <alignment horizontal="right"/>
    </xf>
    <xf numFmtId="0" fontId="4" fillId="2" borderId="21" xfId="0" applyFont="1" applyFill="1" applyBorder="1" applyAlignment="1">
      <alignment horizontal="right"/>
    </xf>
    <xf numFmtId="0" fontId="4" fillId="2" borderId="28" xfId="0" applyFont="1" applyFill="1" applyBorder="1" applyAlignment="1">
      <alignment horizontal="right"/>
    </xf>
    <xf numFmtId="0" fontId="3" fillId="7" borderId="2" xfId="0" applyFont="1" applyFill="1" applyBorder="1" applyAlignment="1">
      <alignment horizontal="right"/>
    </xf>
    <xf numFmtId="164" fontId="3" fillId="7" borderId="2" xfId="0" applyNumberFormat="1" applyFont="1" applyFill="1" applyBorder="1" applyAlignment="1">
      <alignment horizontal="right"/>
    </xf>
    <xf numFmtId="164" fontId="4" fillId="7" borderId="27" xfId="0" applyNumberFormat="1" applyFont="1" applyFill="1" applyBorder="1" applyAlignment="1">
      <alignment horizontal="right"/>
    </xf>
    <xf numFmtId="0" fontId="0" fillId="4" borderId="33" xfId="0" applyFill="1" applyBorder="1" applyAlignment="1">
      <alignment vertical="top" wrapText="1"/>
    </xf>
    <xf numFmtId="0" fontId="12" fillId="8" borderId="33" xfId="0" applyFont="1" applyFill="1" applyBorder="1" applyAlignment="1">
      <alignment horizontal="right" vertical="top" wrapText="1"/>
    </xf>
    <xf numFmtId="164" fontId="8" fillId="6" borderId="21" xfId="1" applyNumberFormat="1" applyFont="1" applyFill="1" applyBorder="1" applyAlignment="1" applyProtection="1">
      <alignment horizontal="right" wrapText="1"/>
      <protection locked="0"/>
    </xf>
    <xf numFmtId="164" fontId="9" fillId="6" borderId="28" xfId="1" applyNumberFormat="1" applyFont="1" applyFill="1" applyBorder="1" applyAlignment="1" applyProtection="1">
      <alignment horizontal="right" wrapText="1"/>
      <protection locked="0"/>
    </xf>
    <xf numFmtId="164" fontId="4" fillId="7" borderId="2" xfId="0" applyNumberFormat="1" applyFont="1" applyFill="1" applyBorder="1" applyAlignment="1">
      <alignment horizontal="right"/>
    </xf>
    <xf numFmtId="0" fontId="12" fillId="8" borderId="23" xfId="0" applyFont="1" applyFill="1" applyBorder="1" applyAlignment="1">
      <alignment horizontal="right" vertical="top" wrapText="1"/>
    </xf>
    <xf numFmtId="164" fontId="4" fillId="6" borderId="30" xfId="0" applyNumberFormat="1" applyFont="1" applyFill="1" applyBorder="1" applyAlignment="1">
      <alignment horizontal="right"/>
    </xf>
    <xf numFmtId="164" fontId="3" fillId="4" borderId="33" xfId="1" applyNumberFormat="1" applyFont="1" applyFill="1" applyBorder="1" applyAlignment="1" applyProtection="1">
      <alignment horizontal="right" wrapText="1"/>
      <protection locked="0"/>
    </xf>
    <xf numFmtId="164" fontId="3" fillId="4" borderId="34" xfId="1" applyNumberFormat="1" applyFont="1" applyFill="1" applyBorder="1" applyAlignment="1" applyProtection="1">
      <alignment horizontal="right" wrapText="1"/>
      <protection locked="0"/>
    </xf>
    <xf numFmtId="164" fontId="4" fillId="4" borderId="5" xfId="1" applyNumberFormat="1" applyFont="1" applyFill="1" applyBorder="1" applyAlignment="1" applyProtection="1">
      <alignment horizontal="right" wrapText="1"/>
      <protection locked="0"/>
    </xf>
    <xf numFmtId="164" fontId="8" fillId="8" borderId="33" xfId="1" applyNumberFormat="1" applyFont="1" applyFill="1" applyBorder="1" applyAlignment="1" applyProtection="1">
      <alignment horizontal="right" wrapText="1"/>
      <protection locked="0"/>
    </xf>
    <xf numFmtId="164" fontId="8" fillId="8" borderId="34" xfId="1" applyNumberFormat="1" applyFont="1" applyFill="1" applyBorder="1" applyAlignment="1" applyProtection="1">
      <alignment horizontal="right" wrapText="1"/>
      <protection locked="0"/>
    </xf>
    <xf numFmtId="164" fontId="9" fillId="8" borderId="5" xfId="1" applyNumberFormat="1" applyFont="1" applyFill="1" applyBorder="1" applyAlignment="1" applyProtection="1">
      <alignment horizontal="right" wrapText="1"/>
      <protection locked="0"/>
    </xf>
    <xf numFmtId="164" fontId="3" fillId="4" borderId="5" xfId="1" applyNumberFormat="1" applyFont="1" applyFill="1" applyBorder="1" applyAlignment="1" applyProtection="1">
      <alignment horizontal="right" wrapText="1"/>
      <protection locked="0"/>
    </xf>
    <xf numFmtId="0" fontId="3" fillId="4" borderId="5" xfId="0" applyFont="1" applyFill="1" applyBorder="1" applyAlignment="1" applyProtection="1">
      <alignment vertical="center" wrapText="1"/>
      <protection locked="0"/>
    </xf>
    <xf numFmtId="0" fontId="3" fillId="6" borderId="6" xfId="0" applyFont="1" applyFill="1" applyBorder="1" applyAlignment="1">
      <alignment vertical="center" wrapText="1"/>
    </xf>
    <xf numFmtId="0" fontId="8" fillId="8" borderId="35" xfId="0" applyFont="1" applyFill="1" applyBorder="1" applyAlignment="1">
      <alignment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3" xfId="0" applyFont="1" applyFill="1" applyBorder="1" applyAlignment="1">
      <alignment horizontal="left" vertical="center" wrapText="1"/>
    </xf>
    <xf numFmtId="0" fontId="4" fillId="6" borderId="36" xfId="0" applyFont="1" applyFill="1" applyBorder="1" applyAlignment="1">
      <alignment horizontal="right"/>
    </xf>
    <xf numFmtId="0" fontId="4" fillId="6" borderId="0" xfId="0" applyFont="1" applyFill="1" applyAlignment="1">
      <alignment horizontal="right"/>
    </xf>
    <xf numFmtId="164" fontId="4" fillId="6" borderId="0" xfId="0" applyNumberFormat="1" applyFont="1" applyFill="1" applyAlignment="1">
      <alignment horizontal="right"/>
    </xf>
    <xf numFmtId="0" fontId="3" fillId="6" borderId="12" xfId="0" applyFont="1" applyFill="1" applyBorder="1" applyAlignment="1">
      <alignment vertical="center" wrapText="1"/>
    </xf>
    <xf numFmtId="0" fontId="3" fillId="4" borderId="2" xfId="0" applyFont="1" applyFill="1" applyBorder="1" applyAlignment="1" applyProtection="1">
      <alignment vertical="center" wrapText="1"/>
      <protection locked="0"/>
    </xf>
    <xf numFmtId="0" fontId="0" fillId="4" borderId="26" xfId="0" applyFill="1" applyBorder="1" applyAlignment="1">
      <alignment vertical="top" wrapText="1"/>
    </xf>
    <xf numFmtId="164" fontId="4" fillId="7" borderId="27" xfId="0" applyNumberFormat="1" applyFont="1" applyFill="1" applyBorder="1" applyAlignment="1">
      <alignment horizontal="right" wrapText="1"/>
    </xf>
    <xf numFmtId="0" fontId="0" fillId="0" borderId="22" xfId="0" applyBorder="1" applyAlignment="1">
      <alignment vertical="center"/>
    </xf>
    <xf numFmtId="164" fontId="3" fillId="0" borderId="8" xfId="1" applyNumberFormat="1" applyFont="1" applyBorder="1" applyAlignment="1" applyProtection="1">
      <alignment horizontal="right" vertical="center" wrapText="1"/>
      <protection locked="0"/>
    </xf>
    <xf numFmtId="164" fontId="3" fillId="0" borderId="9" xfId="0" applyNumberFormat="1" applyFont="1" applyBorder="1" applyAlignment="1">
      <alignment horizontal="right" vertical="center"/>
    </xf>
    <xf numFmtId="0" fontId="0" fillId="4" borderId="23" xfId="0" applyFill="1" applyBorder="1" applyAlignment="1">
      <alignment vertical="top" wrapText="1"/>
    </xf>
    <xf numFmtId="0" fontId="7" fillId="0" borderId="0" xfId="0" applyFont="1" applyAlignment="1">
      <alignment wrapText="1"/>
    </xf>
    <xf numFmtId="0" fontId="8" fillId="0" borderId="0" xfId="0" applyFont="1" applyAlignment="1">
      <alignment horizontal="right"/>
    </xf>
    <xf numFmtId="0" fontId="8" fillId="0" borderId="0" xfId="0" applyFont="1"/>
    <xf numFmtId="0" fontId="0" fillId="0" borderId="3" xfId="0" applyBorder="1" applyAlignment="1">
      <alignment vertical="top" wrapText="1"/>
    </xf>
    <xf numFmtId="164" fontId="3" fillId="0" borderId="27" xfId="0" applyNumberFormat="1" applyFont="1" applyBorder="1" applyAlignment="1">
      <alignment horizontal="right"/>
    </xf>
    <xf numFmtId="0" fontId="3" fillId="6" borderId="0" xfId="0" applyFont="1" applyFill="1" applyAlignment="1">
      <alignment vertical="center" wrapText="1"/>
    </xf>
    <xf numFmtId="0" fontId="8" fillId="9" borderId="1" xfId="0" applyFont="1" applyFill="1" applyBorder="1" applyAlignment="1" applyProtection="1">
      <alignment vertical="center" wrapText="1"/>
      <protection locked="0"/>
    </xf>
    <xf numFmtId="0" fontId="3" fillId="10" borderId="1" xfId="0" applyFont="1" applyFill="1" applyBorder="1" applyAlignment="1">
      <alignment vertical="center" wrapText="1"/>
    </xf>
    <xf numFmtId="0" fontId="3" fillId="6" borderId="19" xfId="0" applyFont="1" applyFill="1" applyBorder="1" applyAlignment="1">
      <alignment vertical="center" wrapText="1"/>
    </xf>
    <xf numFmtId="164" fontId="4" fillId="6" borderId="38" xfId="0" applyNumberFormat="1" applyFont="1" applyFill="1" applyBorder="1" applyAlignment="1">
      <alignment horizontal="right"/>
    </xf>
    <xf numFmtId="0" fontId="4" fillId="10" borderId="1" xfId="0" applyFont="1" applyFill="1" applyBorder="1" applyAlignment="1">
      <alignment vertical="center" wrapText="1"/>
    </xf>
    <xf numFmtId="0" fontId="3" fillId="10" borderId="1" xfId="0" applyFont="1" applyFill="1" applyBorder="1" applyAlignment="1">
      <alignment horizontal="right" wrapText="1"/>
    </xf>
    <xf numFmtId="164" fontId="4" fillId="10" borderId="1" xfId="0" applyNumberFormat="1" applyFont="1" applyFill="1" applyBorder="1" applyAlignment="1">
      <alignment horizontal="right"/>
    </xf>
    <xf numFmtId="0" fontId="8" fillId="9" borderId="1" xfId="0" applyFont="1" applyFill="1" applyBorder="1" applyAlignment="1">
      <alignment vertical="center" wrapText="1"/>
    </xf>
    <xf numFmtId="0" fontId="12" fillId="9" borderId="1" xfId="0" applyFont="1" applyFill="1" applyBorder="1" applyAlignment="1">
      <alignment horizontal="right" vertical="top" wrapText="1"/>
    </xf>
    <xf numFmtId="164" fontId="8" fillId="9" borderId="1" xfId="1" applyNumberFormat="1" applyFont="1" applyFill="1" applyBorder="1" applyAlignment="1" applyProtection="1">
      <alignment horizontal="right" wrapText="1"/>
      <protection locked="0"/>
    </xf>
    <xf numFmtId="164" fontId="9" fillId="9" borderId="1" xfId="1" applyNumberFormat="1" applyFont="1" applyFill="1" applyBorder="1" applyAlignment="1" applyProtection="1">
      <alignment horizontal="right" wrapText="1"/>
      <protection locked="0"/>
    </xf>
    <xf numFmtId="0" fontId="3" fillId="6" borderId="1" xfId="0" applyFont="1" applyFill="1" applyBorder="1" applyAlignment="1">
      <alignment vertical="center" wrapText="1"/>
    </xf>
    <xf numFmtId="0" fontId="4" fillId="6" borderId="1" xfId="0" applyFont="1" applyFill="1" applyBorder="1" applyAlignment="1">
      <alignment horizontal="right"/>
    </xf>
    <xf numFmtId="164" fontId="4" fillId="6" borderId="1" xfId="0" applyNumberFormat="1" applyFont="1" applyFill="1" applyBorder="1" applyAlignment="1">
      <alignment horizontal="right"/>
    </xf>
    <xf numFmtId="164" fontId="4" fillId="6" borderId="3" xfId="0" applyNumberFormat="1" applyFont="1" applyFill="1" applyBorder="1" applyAlignment="1">
      <alignment horizontal="right"/>
    </xf>
    <xf numFmtId="0" fontId="4" fillId="7" borderId="1" xfId="0" applyFont="1" applyFill="1" applyBorder="1" applyAlignment="1">
      <alignment horizontal="right" vertical="top" wrapText="1"/>
    </xf>
    <xf numFmtId="0" fontId="4" fillId="9" borderId="1" xfId="0" applyFont="1" applyFill="1" applyBorder="1" applyAlignment="1">
      <alignment horizontal="right" wrapText="1"/>
    </xf>
    <xf numFmtId="164" fontId="3" fillId="0" borderId="1" xfId="0" applyNumberFormat="1" applyFont="1" applyBorder="1"/>
    <xf numFmtId="164" fontId="4" fillId="10" borderId="1" xfId="0" applyNumberFormat="1" applyFont="1" applyFill="1" applyBorder="1" applyAlignment="1">
      <alignment horizontal="right" wrapText="1"/>
    </xf>
    <xf numFmtId="164" fontId="3" fillId="0" borderId="1" xfId="0" applyNumberFormat="1" applyFont="1" applyBorder="1" applyAlignment="1">
      <alignment wrapText="1"/>
    </xf>
    <xf numFmtId="0" fontId="4" fillId="5" borderId="19" xfId="0" applyFont="1" applyFill="1" applyBorder="1" applyAlignment="1">
      <alignment horizontal="center"/>
    </xf>
    <xf numFmtId="0" fontId="4" fillId="5" borderId="0" xfId="0" applyFont="1" applyFill="1" applyAlignment="1">
      <alignment horizontal="center"/>
    </xf>
    <xf numFmtId="0" fontId="10" fillId="2" borderId="25" xfId="0" applyFont="1" applyFill="1" applyBorder="1" applyAlignment="1">
      <alignment horizontal="center"/>
    </xf>
    <xf numFmtId="0" fontId="10" fillId="2" borderId="24" xfId="0" applyFont="1" applyFill="1" applyBorder="1" applyAlignment="1">
      <alignment horizontal="center"/>
    </xf>
    <xf numFmtId="0" fontId="0" fillId="0" borderId="19" xfId="0" quotePrefix="1" applyBorder="1" applyAlignment="1">
      <alignment horizontal="left" vertical="top" wrapText="1"/>
    </xf>
    <xf numFmtId="0" fontId="0" fillId="0" borderId="0" xfId="0" applyAlignment="1">
      <alignment horizontal="left" vertical="top" wrapText="1"/>
    </xf>
    <xf numFmtId="0" fontId="4" fillId="3" borderId="8" xfId="0" applyFont="1" applyFill="1" applyBorder="1" applyAlignment="1">
      <alignment horizontal="left"/>
    </xf>
    <xf numFmtId="0" fontId="4" fillId="3" borderId="9" xfId="0" applyFont="1" applyFill="1" applyBorder="1" applyAlignment="1">
      <alignment horizontal="left"/>
    </xf>
    <xf numFmtId="0" fontId="12" fillId="0" borderId="0" xfId="0" quotePrefix="1" applyFont="1" applyAlignment="1">
      <alignment horizontal="left" vertical="top" wrapText="1"/>
    </xf>
    <xf numFmtId="0" fontId="12" fillId="0" borderId="0" xfId="0" applyFont="1" applyAlignment="1">
      <alignment horizontal="left" vertical="top" wrapText="1"/>
    </xf>
    <xf numFmtId="0" fontId="7" fillId="0" borderId="0" xfId="0" quotePrefix="1" applyFont="1" applyAlignment="1">
      <alignment horizontal="left" vertical="top" wrapText="1"/>
    </xf>
    <xf numFmtId="0" fontId="7" fillId="0" borderId="0" xfId="0" applyFont="1" applyAlignment="1">
      <alignment horizontal="left" vertical="top"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0" borderId="0" xfId="0" applyFont="1" applyAlignment="1">
      <alignment horizontal="left" wrapText="1"/>
    </xf>
    <xf numFmtId="0" fontId="9" fillId="0" borderId="14" xfId="0" applyFont="1" applyBorder="1" applyAlignment="1">
      <alignment horizontal="left" wrapText="1"/>
    </xf>
    <xf numFmtId="0" fontId="9" fillId="0" borderId="15" xfId="0" applyFont="1" applyBorder="1" applyAlignment="1">
      <alignment horizontal="left" wrapText="1"/>
    </xf>
    <xf numFmtId="0" fontId="4" fillId="2" borderId="6" xfId="0" applyFont="1" applyFill="1" applyBorder="1" applyAlignment="1">
      <alignment horizontal="center"/>
    </xf>
    <xf numFmtId="0" fontId="4" fillId="2" borderId="12" xfId="0" applyFont="1" applyFill="1" applyBorder="1" applyAlignment="1">
      <alignment horizontal="center"/>
    </xf>
    <xf numFmtId="0" fontId="4" fillId="2" borderId="22"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31" xfId="0" applyFont="1" applyFill="1" applyBorder="1" applyAlignment="1">
      <alignment horizontal="center"/>
    </xf>
    <xf numFmtId="0" fontId="4" fillId="2" borderId="29" xfId="0" applyFont="1" applyFill="1" applyBorder="1" applyAlignment="1">
      <alignment horizontal="center"/>
    </xf>
    <xf numFmtId="0" fontId="3" fillId="2" borderId="37" xfId="0" applyFont="1" applyFill="1" applyBorder="1" applyAlignment="1">
      <alignment horizontal="center" vertical="center" wrapText="1"/>
    </xf>
    <xf numFmtId="0" fontId="6" fillId="0" borderId="0" xfId="0" applyFont="1" applyAlignment="1">
      <alignment horizontal="left" vertical="center" wrapText="1"/>
    </xf>
    <xf numFmtId="0" fontId="3" fillId="2" borderId="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35" xfId="0"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EFAEA-E741-4761-8DD3-CFB7FCB9F21E}">
  <sheetPr>
    <tabColor theme="4"/>
    <pageSetUpPr fitToPage="1"/>
  </sheetPr>
  <dimension ref="A1:F61"/>
  <sheetViews>
    <sheetView topLeftCell="A43" workbookViewId="0">
      <selection activeCell="B58" sqref="B58"/>
    </sheetView>
  </sheetViews>
  <sheetFormatPr defaultColWidth="9.140625" defaultRowHeight="15.75" x14ac:dyDescent="0.25"/>
  <cols>
    <col min="1" max="1" width="25.5703125" style="4" customWidth="1"/>
    <col min="2" max="2" width="38.85546875" style="23" customWidth="1"/>
    <col min="3" max="3" width="56.28515625" style="4" customWidth="1"/>
    <col min="4" max="6" width="31.5703125" style="26" customWidth="1"/>
    <col min="7" max="16384" width="9.140625" style="4"/>
  </cols>
  <sheetData>
    <row r="1" spans="1:6" x14ac:dyDescent="0.25">
      <c r="A1" s="140" t="s">
        <v>34</v>
      </c>
      <c r="B1" s="141"/>
      <c r="C1" s="141"/>
      <c r="D1" s="141"/>
      <c r="E1" s="11"/>
    </row>
    <row r="2" spans="1:6" x14ac:dyDescent="0.25">
      <c r="A2" s="142" t="s">
        <v>35</v>
      </c>
      <c r="B2" s="143"/>
      <c r="C2" s="143"/>
      <c r="D2" s="143"/>
      <c r="E2" s="11"/>
    </row>
    <row r="3" spans="1:6" ht="30" customHeight="1" x14ac:dyDescent="0.25">
      <c r="A3" s="144" t="s">
        <v>135</v>
      </c>
      <c r="B3" s="145"/>
      <c r="C3" s="145"/>
      <c r="D3" s="145"/>
      <c r="E3" s="11"/>
    </row>
    <row r="4" spans="1:6" ht="18.75" customHeight="1" x14ac:dyDescent="0.25">
      <c r="A4" s="144" t="s">
        <v>136</v>
      </c>
      <c r="B4" s="145"/>
      <c r="C4" s="145"/>
      <c r="D4" s="145"/>
      <c r="E4" s="145"/>
    </row>
    <row r="5" spans="1:6" ht="15.75" customHeight="1" x14ac:dyDescent="0.25">
      <c r="A5" s="144" t="s">
        <v>137</v>
      </c>
      <c r="B5" s="145"/>
      <c r="C5" s="145"/>
      <c r="D5" s="145"/>
      <c r="E5" s="11"/>
    </row>
    <row r="6" spans="1:6" s="116" customFormat="1" ht="15.75" customHeight="1" x14ac:dyDescent="0.25">
      <c r="A6" s="148" t="s">
        <v>138</v>
      </c>
      <c r="B6" s="149"/>
      <c r="C6" s="149"/>
      <c r="D6" s="149"/>
      <c r="E6" s="114"/>
      <c r="F6" s="115"/>
    </row>
    <row r="7" spans="1:6" ht="51" customHeight="1" x14ac:dyDescent="0.25">
      <c r="A7" s="150" t="s">
        <v>139</v>
      </c>
      <c r="B7" s="151"/>
      <c r="C7" s="151"/>
      <c r="D7" s="151"/>
      <c r="E7" s="151"/>
    </row>
    <row r="8" spans="1:6" ht="15.75" customHeight="1" x14ac:dyDescent="0.25">
      <c r="A8" s="144" t="s">
        <v>158</v>
      </c>
      <c r="B8" s="145"/>
      <c r="C8" s="145"/>
      <c r="D8" s="145"/>
      <c r="E8" s="145"/>
    </row>
    <row r="11" spans="1:6" ht="16.5" thickBot="1" x14ac:dyDescent="0.3"/>
    <row r="12" spans="1:6" x14ac:dyDescent="0.25">
      <c r="A12" s="72" t="s">
        <v>21</v>
      </c>
      <c r="B12" s="73" t="s">
        <v>22</v>
      </c>
      <c r="C12" s="146" t="s">
        <v>23</v>
      </c>
      <c r="D12" s="146"/>
      <c r="E12" s="146"/>
      <c r="F12" s="147"/>
    </row>
    <row r="13" spans="1:6" ht="32.25" customHeight="1" thickBot="1" x14ac:dyDescent="0.3">
      <c r="A13" s="74" t="s">
        <v>32</v>
      </c>
      <c r="B13" s="75" t="s">
        <v>33</v>
      </c>
      <c r="C13" s="155" t="s">
        <v>67</v>
      </c>
      <c r="D13" s="155"/>
      <c r="E13" s="155"/>
      <c r="F13" s="156"/>
    </row>
    <row r="14" spans="1:6" x14ac:dyDescent="0.25">
      <c r="A14" s="157" t="s">
        <v>0</v>
      </c>
      <c r="B14" s="159" t="s">
        <v>1</v>
      </c>
      <c r="C14" s="161" t="s">
        <v>2</v>
      </c>
      <c r="D14" s="76" t="s">
        <v>3</v>
      </c>
      <c r="E14" s="76" t="s">
        <v>3</v>
      </c>
      <c r="F14" s="77" t="s">
        <v>53</v>
      </c>
    </row>
    <row r="15" spans="1:6" ht="16.5" thickBot="1" x14ac:dyDescent="0.3">
      <c r="A15" s="158"/>
      <c r="B15" s="160"/>
      <c r="C15" s="162"/>
      <c r="D15" s="78" t="s">
        <v>51</v>
      </c>
      <c r="E15" s="78" t="s">
        <v>52</v>
      </c>
      <c r="F15" s="79" t="s">
        <v>54</v>
      </c>
    </row>
    <row r="16" spans="1:6" ht="45" x14ac:dyDescent="0.25">
      <c r="A16" s="66" t="s">
        <v>4</v>
      </c>
      <c r="B16" s="2" t="s">
        <v>5</v>
      </c>
      <c r="C16" s="3" t="s">
        <v>6</v>
      </c>
      <c r="D16" s="16" t="s">
        <v>111</v>
      </c>
      <c r="E16" s="16" t="s">
        <v>65</v>
      </c>
      <c r="F16" s="37" t="s">
        <v>108</v>
      </c>
    </row>
    <row r="17" spans="1:6" ht="31.5" x14ac:dyDescent="0.25">
      <c r="A17" s="67"/>
      <c r="B17" s="34"/>
      <c r="C17" s="32" t="s">
        <v>83</v>
      </c>
      <c r="D17" s="80" t="s">
        <v>110</v>
      </c>
      <c r="E17" s="81" t="s">
        <v>109</v>
      </c>
      <c r="F17" s="109" t="s">
        <v>122</v>
      </c>
    </row>
    <row r="18" spans="1:6" ht="75.75" thickBot="1" x14ac:dyDescent="0.3">
      <c r="A18" s="67"/>
      <c r="B18" s="39" t="s">
        <v>100</v>
      </c>
      <c r="C18" s="113" t="s">
        <v>130</v>
      </c>
      <c r="D18" s="90"/>
      <c r="E18" s="91"/>
      <c r="F18" s="92" t="s">
        <v>118</v>
      </c>
    </row>
    <row r="19" spans="1:6" x14ac:dyDescent="0.25">
      <c r="A19" s="52"/>
      <c r="B19" s="46"/>
      <c r="C19" s="84" t="s">
        <v>86</v>
      </c>
      <c r="D19" s="93"/>
      <c r="E19" s="94"/>
      <c r="F19" s="95" t="s">
        <v>112</v>
      </c>
    </row>
    <row r="20" spans="1:6" ht="9.75" customHeight="1" thickBot="1" x14ac:dyDescent="0.3">
      <c r="A20" s="68"/>
      <c r="B20" s="69"/>
      <c r="C20" s="70"/>
      <c r="D20" s="85"/>
      <c r="E20" s="85"/>
      <c r="F20" s="86"/>
    </row>
    <row r="21" spans="1:6" ht="54" customHeight="1" x14ac:dyDescent="0.25">
      <c r="A21" s="66" t="s">
        <v>7</v>
      </c>
      <c r="B21" s="110" t="s">
        <v>113</v>
      </c>
      <c r="C21" s="110" t="s">
        <v>8</v>
      </c>
      <c r="D21" s="111" t="s">
        <v>119</v>
      </c>
      <c r="E21" s="111" t="s">
        <v>65</v>
      </c>
      <c r="F21" s="112" t="s">
        <v>114</v>
      </c>
    </row>
    <row r="22" spans="1:6" ht="31.5" x14ac:dyDescent="0.25">
      <c r="A22" s="67"/>
      <c r="B22" s="31"/>
      <c r="C22" s="32" t="s">
        <v>85</v>
      </c>
      <c r="D22" s="80" t="s">
        <v>116</v>
      </c>
      <c r="E22" s="80" t="s">
        <v>117</v>
      </c>
      <c r="F22" s="109" t="s">
        <v>121</v>
      </c>
    </row>
    <row r="23" spans="1:6" ht="75" x14ac:dyDescent="0.25">
      <c r="A23" s="67"/>
      <c r="B23" s="47" t="s">
        <v>101</v>
      </c>
      <c r="C23" s="83" t="s">
        <v>115</v>
      </c>
      <c r="D23" s="90"/>
      <c r="E23" s="91"/>
      <c r="F23" s="92" t="s">
        <v>118</v>
      </c>
    </row>
    <row r="24" spans="1:6" x14ac:dyDescent="0.25">
      <c r="A24" s="45"/>
      <c r="B24" s="46"/>
      <c r="C24" s="84" t="s">
        <v>87</v>
      </c>
      <c r="D24" s="94"/>
      <c r="E24" s="94"/>
      <c r="F24" s="95" t="s">
        <v>112</v>
      </c>
    </row>
    <row r="25" spans="1:6" ht="10.5" customHeight="1" thickBot="1" x14ac:dyDescent="0.3">
      <c r="A25" s="106"/>
      <c r="B25" s="54"/>
      <c r="C25" s="55"/>
      <c r="D25" s="55"/>
      <c r="E25" s="55"/>
      <c r="F25" s="56"/>
    </row>
    <row r="26" spans="1:6" ht="110.25" x14ac:dyDescent="0.25">
      <c r="A26" s="152" t="s">
        <v>9</v>
      </c>
      <c r="B26" s="12" t="s">
        <v>10</v>
      </c>
      <c r="C26" s="5" t="s">
        <v>129</v>
      </c>
      <c r="D26" s="35" t="s">
        <v>120</v>
      </c>
      <c r="E26" s="35" t="s">
        <v>123</v>
      </c>
      <c r="F26" s="37" t="s">
        <v>114</v>
      </c>
    </row>
    <row r="27" spans="1:6" x14ac:dyDescent="0.25">
      <c r="A27" s="153"/>
      <c r="B27" s="31"/>
      <c r="C27" s="32" t="s">
        <v>128</v>
      </c>
      <c r="D27" s="87" t="s">
        <v>124</v>
      </c>
      <c r="E27" s="87" t="s">
        <v>125</v>
      </c>
      <c r="F27" s="109" t="s">
        <v>126</v>
      </c>
    </row>
    <row r="28" spans="1:6" ht="31.5" x14ac:dyDescent="0.25">
      <c r="A28" s="163"/>
      <c r="B28" s="107" t="s">
        <v>84</v>
      </c>
      <c r="C28" s="108"/>
      <c r="D28" s="90"/>
      <c r="E28" s="91"/>
      <c r="F28" s="92" t="s">
        <v>118</v>
      </c>
    </row>
    <row r="29" spans="1:6" x14ac:dyDescent="0.25">
      <c r="A29" s="45"/>
      <c r="B29" s="46"/>
      <c r="C29" s="84" t="s">
        <v>145</v>
      </c>
      <c r="D29" s="94"/>
      <c r="E29" s="94"/>
      <c r="F29" s="95" t="s">
        <v>112</v>
      </c>
    </row>
    <row r="30" spans="1:6" ht="10.5" customHeight="1" thickBot="1" x14ac:dyDescent="0.3">
      <c r="A30" s="106"/>
      <c r="B30" s="54"/>
      <c r="C30" s="55"/>
      <c r="D30" s="55"/>
      <c r="E30" s="55"/>
      <c r="F30" s="56"/>
    </row>
    <row r="31" spans="1:6" ht="64.5" customHeight="1" x14ac:dyDescent="0.25">
      <c r="A31" s="152" t="s">
        <v>11</v>
      </c>
      <c r="B31" s="3" t="s">
        <v>12</v>
      </c>
      <c r="C31" s="3" t="s">
        <v>127</v>
      </c>
      <c r="D31" s="35" t="s">
        <v>120</v>
      </c>
      <c r="E31" s="35" t="s">
        <v>123</v>
      </c>
      <c r="F31" s="37" t="s">
        <v>114</v>
      </c>
    </row>
    <row r="32" spans="1:6" x14ac:dyDescent="0.25">
      <c r="A32" s="153"/>
      <c r="B32" s="31"/>
      <c r="C32" s="32" t="s">
        <v>27</v>
      </c>
      <c r="D32" s="87">
        <f>SUM(D31:D31)</f>
        <v>0</v>
      </c>
      <c r="E32" s="87">
        <f>SUM(E31:E31)</f>
        <v>0</v>
      </c>
      <c r="F32" s="82">
        <f>SUM(F31:F31)</f>
        <v>0</v>
      </c>
    </row>
    <row r="33" spans="1:6" ht="60.75" thickBot="1" x14ac:dyDescent="0.3">
      <c r="A33" s="153"/>
      <c r="B33" s="47" t="s">
        <v>102</v>
      </c>
      <c r="C33" s="113" t="s">
        <v>131</v>
      </c>
      <c r="D33" s="90"/>
      <c r="E33" s="91"/>
      <c r="F33" s="92" t="s">
        <v>118</v>
      </c>
    </row>
    <row r="34" spans="1:6" ht="16.5" thickBot="1" x14ac:dyDescent="0.3">
      <c r="A34" s="57"/>
      <c r="B34" s="58"/>
      <c r="C34" s="88" t="s">
        <v>89</v>
      </c>
      <c r="D34" s="93"/>
      <c r="E34" s="94"/>
      <c r="F34" s="95" t="s">
        <v>112</v>
      </c>
    </row>
    <row r="35" spans="1:6" ht="10.5" customHeight="1" thickBot="1" x14ac:dyDescent="0.3">
      <c r="A35" s="63"/>
      <c r="B35" s="63"/>
      <c r="C35" s="64"/>
      <c r="D35" s="64"/>
      <c r="E35" s="64"/>
      <c r="F35" s="65"/>
    </row>
    <row r="36" spans="1:6" ht="90" x14ac:dyDescent="0.25">
      <c r="A36" s="152" t="s">
        <v>14</v>
      </c>
      <c r="B36" s="2" t="s">
        <v>15</v>
      </c>
      <c r="C36" s="13" t="s">
        <v>16</v>
      </c>
      <c r="D36" s="35" t="s">
        <v>120</v>
      </c>
      <c r="E36" s="35" t="s">
        <v>123</v>
      </c>
      <c r="F36" s="37" t="s">
        <v>114</v>
      </c>
    </row>
    <row r="37" spans="1:6" x14ac:dyDescent="0.25">
      <c r="A37" s="153"/>
      <c r="B37" s="31"/>
      <c r="C37" s="32" t="s">
        <v>29</v>
      </c>
      <c r="D37" s="87">
        <f>SUM(D36:D36)</f>
        <v>0</v>
      </c>
      <c r="E37" s="87">
        <f>SUM(E36:E36)</f>
        <v>0</v>
      </c>
      <c r="F37" s="82">
        <f>SUM(F36:F36)</f>
        <v>0</v>
      </c>
    </row>
    <row r="38" spans="1:6" ht="75.75" thickBot="1" x14ac:dyDescent="0.3">
      <c r="A38" s="153"/>
      <c r="B38" s="47" t="s">
        <v>103</v>
      </c>
      <c r="C38" s="113" t="s">
        <v>134</v>
      </c>
      <c r="D38" s="90"/>
      <c r="E38" s="91"/>
      <c r="F38" s="92" t="s">
        <v>118</v>
      </c>
    </row>
    <row r="39" spans="1:6" x14ac:dyDescent="0.25">
      <c r="A39" s="52"/>
      <c r="B39" s="46"/>
      <c r="C39" s="84" t="s">
        <v>91</v>
      </c>
      <c r="D39" s="93"/>
      <c r="E39" s="94"/>
      <c r="F39" s="95" t="s">
        <v>112</v>
      </c>
    </row>
    <row r="40" spans="1:6" ht="10.5" customHeight="1" thickBot="1" x14ac:dyDescent="0.3">
      <c r="A40" s="60"/>
      <c r="B40" s="61"/>
      <c r="C40" s="62"/>
      <c r="D40" s="55"/>
      <c r="E40" s="55"/>
      <c r="F40" s="56"/>
    </row>
    <row r="41" spans="1:6" ht="300" x14ac:dyDescent="0.25">
      <c r="A41" s="152" t="s">
        <v>13</v>
      </c>
      <c r="B41" s="2" t="s">
        <v>132</v>
      </c>
      <c r="C41" s="3" t="s">
        <v>133</v>
      </c>
      <c r="D41" s="35" t="s">
        <v>120</v>
      </c>
      <c r="E41" s="35" t="s">
        <v>123</v>
      </c>
      <c r="F41" s="37" t="s">
        <v>114</v>
      </c>
    </row>
    <row r="42" spans="1:6" ht="18" customHeight="1" x14ac:dyDescent="0.25">
      <c r="A42" s="153"/>
      <c r="B42" s="31"/>
      <c r="C42" s="32" t="s">
        <v>28</v>
      </c>
      <c r="D42" s="87">
        <f>SUM(D41:D41)</f>
        <v>0</v>
      </c>
      <c r="E42" s="87">
        <f>SUM(E41:E41)</f>
        <v>0</v>
      </c>
      <c r="F42" s="82">
        <f>SUM(D42:E42)</f>
        <v>0</v>
      </c>
    </row>
    <row r="43" spans="1:6" ht="60.75" thickBot="1" x14ac:dyDescent="0.3">
      <c r="A43" s="153"/>
      <c r="B43" s="47" t="s">
        <v>104</v>
      </c>
      <c r="C43" s="113" t="s">
        <v>131</v>
      </c>
      <c r="D43" s="90"/>
      <c r="E43" s="91"/>
      <c r="F43" s="92" t="s">
        <v>118</v>
      </c>
    </row>
    <row r="44" spans="1:6" ht="16.5" thickBot="1" x14ac:dyDescent="0.3">
      <c r="A44" s="57"/>
      <c r="B44" s="58"/>
      <c r="C44" s="88" t="s">
        <v>146</v>
      </c>
      <c r="D44" s="93"/>
      <c r="E44" s="94"/>
      <c r="F44" s="95" t="s">
        <v>112</v>
      </c>
    </row>
    <row r="45" spans="1:6" ht="10.5" customHeight="1" thickBot="1" x14ac:dyDescent="0.3">
      <c r="A45" s="48"/>
      <c r="B45" s="49"/>
      <c r="C45" s="103"/>
      <c r="D45" s="104"/>
      <c r="E45" s="104"/>
      <c r="F45" s="105"/>
    </row>
    <row r="46" spans="1:6" ht="53.25" customHeight="1" x14ac:dyDescent="0.25">
      <c r="A46" s="51" t="s">
        <v>17</v>
      </c>
      <c r="B46" s="2" t="s">
        <v>18</v>
      </c>
      <c r="C46" s="12" t="s">
        <v>19</v>
      </c>
      <c r="D46" s="35" t="s">
        <v>120</v>
      </c>
      <c r="E46" s="35" t="s">
        <v>123</v>
      </c>
      <c r="F46" s="37" t="s">
        <v>114</v>
      </c>
    </row>
    <row r="47" spans="1:6" ht="16.5" customHeight="1" x14ac:dyDescent="0.25">
      <c r="A47" s="51"/>
      <c r="B47" s="31"/>
      <c r="C47" s="32" t="s">
        <v>30</v>
      </c>
      <c r="D47" s="87">
        <f>SUM(D46:D46)</f>
        <v>0</v>
      </c>
      <c r="E47" s="87">
        <f>SUM(E46:E46)</f>
        <v>0</v>
      </c>
      <c r="F47" s="82">
        <f>SUM(D47:E47)</f>
        <v>0</v>
      </c>
    </row>
    <row r="48" spans="1:6" ht="60.75" thickBot="1" x14ac:dyDescent="0.3">
      <c r="A48" s="51"/>
      <c r="B48" s="47" t="s">
        <v>84</v>
      </c>
      <c r="C48" s="113" t="s">
        <v>131</v>
      </c>
      <c r="D48" s="90"/>
      <c r="E48" s="91"/>
      <c r="F48" s="92" t="s">
        <v>118</v>
      </c>
    </row>
    <row r="49" spans="1:6" x14ac:dyDescent="0.25">
      <c r="A49" s="52"/>
      <c r="B49" s="46"/>
      <c r="C49" s="84" t="s">
        <v>143</v>
      </c>
      <c r="D49" s="93"/>
      <c r="E49" s="94"/>
      <c r="F49" s="95" t="s">
        <v>112</v>
      </c>
    </row>
    <row r="50" spans="1:6" ht="10.5" customHeight="1" thickBot="1" x14ac:dyDescent="0.3">
      <c r="A50" s="53"/>
      <c r="B50" s="54"/>
      <c r="C50" s="55"/>
      <c r="D50" s="55"/>
      <c r="E50" s="55"/>
      <c r="F50" s="56"/>
    </row>
    <row r="51" spans="1:6" ht="134.25" customHeight="1" x14ac:dyDescent="0.25">
      <c r="A51" s="124" t="s">
        <v>147</v>
      </c>
      <c r="B51" s="121" t="s">
        <v>153</v>
      </c>
      <c r="C51" s="125" t="s">
        <v>154</v>
      </c>
      <c r="D51" s="138" t="s">
        <v>155</v>
      </c>
      <c r="E51" s="138" t="s">
        <v>156</v>
      </c>
      <c r="F51" s="138" t="s">
        <v>157</v>
      </c>
    </row>
    <row r="52" spans="1:6" x14ac:dyDescent="0.25">
      <c r="A52" s="127"/>
      <c r="B52" s="120"/>
      <c r="C52" s="128" t="s">
        <v>151</v>
      </c>
      <c r="D52" s="129">
        <f>SUM(D51)</f>
        <v>0</v>
      </c>
      <c r="E52" s="129">
        <f>SUM(E51)</f>
        <v>0</v>
      </c>
      <c r="F52" s="130" t="e">
        <f>F50+F51</f>
        <v>#VALUE!</v>
      </c>
    </row>
    <row r="53" spans="1:6" ht="10.5" customHeight="1" x14ac:dyDescent="0.25">
      <c r="A53" s="131"/>
      <c r="B53" s="131"/>
      <c r="C53" s="132"/>
      <c r="D53" s="132"/>
      <c r="E53" s="132"/>
      <c r="F53" s="133"/>
    </row>
    <row r="54" spans="1:6" ht="10.5" customHeight="1" x14ac:dyDescent="0.25">
      <c r="A54" s="119"/>
      <c r="B54" s="119"/>
      <c r="C54" s="104"/>
      <c r="D54" s="104"/>
      <c r="E54" s="44"/>
      <c r="F54" s="134"/>
    </row>
    <row r="55" spans="1:6" ht="25.5" customHeight="1" x14ac:dyDescent="0.25">
      <c r="E55" s="7" t="s">
        <v>20</v>
      </c>
      <c r="F55" s="27" t="s">
        <v>159</v>
      </c>
    </row>
    <row r="56" spans="1:6" ht="38.25" customHeight="1" x14ac:dyDescent="0.25">
      <c r="E56" s="135" t="s">
        <v>31</v>
      </c>
      <c r="F56" s="27" t="s">
        <v>160</v>
      </c>
    </row>
    <row r="57" spans="1:6" ht="57" customHeight="1" x14ac:dyDescent="0.25">
      <c r="E57" s="136" t="s">
        <v>152</v>
      </c>
      <c r="F57" s="139" t="s">
        <v>161</v>
      </c>
    </row>
    <row r="58" spans="1:6" ht="39.75" customHeight="1" x14ac:dyDescent="0.25">
      <c r="E58" s="7" t="s">
        <v>82</v>
      </c>
      <c r="F58" s="28" t="s">
        <v>162</v>
      </c>
    </row>
    <row r="59" spans="1:6" x14ac:dyDescent="0.25">
      <c r="A59" s="154" t="s">
        <v>167</v>
      </c>
      <c r="B59" s="154"/>
      <c r="C59" s="154"/>
      <c r="D59" s="154"/>
      <c r="E59" s="154"/>
      <c r="F59" s="154"/>
    </row>
    <row r="60" spans="1:6" x14ac:dyDescent="0.25">
      <c r="A60" s="154"/>
      <c r="B60" s="154"/>
      <c r="C60" s="154"/>
      <c r="D60" s="154"/>
      <c r="E60" s="154"/>
      <c r="F60" s="154"/>
    </row>
    <row r="61" spans="1:6" x14ac:dyDescent="0.25">
      <c r="A61" s="154"/>
      <c r="B61" s="154"/>
      <c r="C61" s="154"/>
      <c r="D61" s="154"/>
      <c r="E61" s="154"/>
      <c r="F61" s="154"/>
    </row>
  </sheetData>
  <sheetProtection formatCells="0" insertRows="0"/>
  <mergeCells count="18">
    <mergeCell ref="A31:A33"/>
    <mergeCell ref="A59:F61"/>
    <mergeCell ref="A36:A38"/>
    <mergeCell ref="A41:A43"/>
    <mergeCell ref="C13:F13"/>
    <mergeCell ref="A14:A15"/>
    <mergeCell ref="B14:B15"/>
    <mergeCell ref="C14:C15"/>
    <mergeCell ref="A26:A28"/>
    <mergeCell ref="A1:D1"/>
    <mergeCell ref="A2:D2"/>
    <mergeCell ref="A3:D3"/>
    <mergeCell ref="A5:D5"/>
    <mergeCell ref="C12:F12"/>
    <mergeCell ref="A6:D6"/>
    <mergeCell ref="A7:E7"/>
    <mergeCell ref="A8:E8"/>
    <mergeCell ref="A4:E4"/>
  </mergeCells>
  <pageMargins left="0.7" right="0.7" top="0.89743589743589747" bottom="0.75" header="0.3" footer="0.3"/>
  <pageSetup scale="57" fitToHeight="3" orientation="landscape" r:id="rId1"/>
  <headerFooter>
    <oddHeader>&amp;L&amp;8USDA APHIS PPQ Science and Technology
920 Main Campus Dr, Suite 200
Raleigh, NC 27606&amp;C&amp;A&amp;RPage &amp;P</oddHeader>
    <oddFooter>&amp;L&amp;8&amp;F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0FA43-417C-4094-9DF2-DB3030A71A4D}">
  <sheetPr>
    <tabColor theme="9"/>
    <pageSetUpPr fitToPage="1"/>
  </sheetPr>
  <dimension ref="A1:F68"/>
  <sheetViews>
    <sheetView tabSelected="1" workbookViewId="0">
      <selection activeCell="J10" sqref="J10"/>
    </sheetView>
  </sheetViews>
  <sheetFormatPr defaultColWidth="9.140625" defaultRowHeight="15.75" x14ac:dyDescent="0.25"/>
  <cols>
    <col min="1" max="1" width="25.5703125" style="4" customWidth="1"/>
    <col min="2" max="2" width="38.85546875" style="23" customWidth="1"/>
    <col min="3" max="3" width="56.28515625" style="4" customWidth="1"/>
    <col min="4" max="4" width="19.5703125" style="26" bestFit="1" customWidth="1"/>
    <col min="5" max="5" width="17.5703125" style="26" customWidth="1"/>
    <col min="6" max="6" width="16" style="26" customWidth="1"/>
    <col min="7" max="16384" width="9.140625" style="4"/>
  </cols>
  <sheetData>
    <row r="1" spans="1:6" x14ac:dyDescent="0.25">
      <c r="A1" s="72" t="s">
        <v>21</v>
      </c>
      <c r="B1" s="73" t="s">
        <v>22</v>
      </c>
      <c r="C1" s="146" t="s">
        <v>23</v>
      </c>
      <c r="D1" s="146"/>
      <c r="E1" s="146"/>
      <c r="F1" s="147"/>
    </row>
    <row r="2" spans="1:6" ht="32.25" customHeight="1" thickBot="1" x14ac:dyDescent="0.3">
      <c r="A2" s="74" t="s">
        <v>144</v>
      </c>
      <c r="B2" s="75" t="s">
        <v>33</v>
      </c>
      <c r="C2" s="155" t="s">
        <v>67</v>
      </c>
      <c r="D2" s="155"/>
      <c r="E2" s="155"/>
      <c r="F2" s="156"/>
    </row>
    <row r="3" spans="1:6" x14ac:dyDescent="0.25">
      <c r="A3" s="157" t="s">
        <v>0</v>
      </c>
      <c r="B3" s="159" t="s">
        <v>1</v>
      </c>
      <c r="C3" s="161" t="s">
        <v>2</v>
      </c>
      <c r="D3" s="76" t="s">
        <v>3</v>
      </c>
      <c r="E3" s="76" t="s">
        <v>3</v>
      </c>
      <c r="F3" s="77" t="s">
        <v>53</v>
      </c>
    </row>
    <row r="4" spans="1:6" ht="16.5" thickBot="1" x14ac:dyDescent="0.3">
      <c r="A4" s="158"/>
      <c r="B4" s="160"/>
      <c r="C4" s="162"/>
      <c r="D4" s="78" t="s">
        <v>51</v>
      </c>
      <c r="E4" s="78" t="s">
        <v>52</v>
      </c>
      <c r="F4" s="79" t="s">
        <v>54</v>
      </c>
    </row>
    <row r="5" spans="1:6" ht="94.5" x14ac:dyDescent="0.25">
      <c r="A5" s="66" t="s">
        <v>4</v>
      </c>
      <c r="B5" s="59" t="s">
        <v>24</v>
      </c>
      <c r="C5" s="5" t="s">
        <v>78</v>
      </c>
      <c r="D5" s="35">
        <f>(120000*0.2)</f>
        <v>24000</v>
      </c>
      <c r="E5" s="36">
        <f>(D5)*1.03</f>
        <v>24720</v>
      </c>
      <c r="F5" s="37">
        <f>D5+E5</f>
        <v>48720</v>
      </c>
    </row>
    <row r="6" spans="1:6" ht="60" x14ac:dyDescent="0.25">
      <c r="A6" s="67"/>
      <c r="B6" s="21" t="s">
        <v>37</v>
      </c>
      <c r="C6" s="1" t="s">
        <v>76</v>
      </c>
      <c r="D6" s="30">
        <f>(20.56*40*12)+(20.56*20*40)</f>
        <v>26316.799999999999</v>
      </c>
      <c r="E6" s="30">
        <f>((20.56*40*12)+(20.56*20*40))*1.03</f>
        <v>27106.304</v>
      </c>
      <c r="F6" s="38">
        <f t="shared" ref="F6:F8" si="0">D6+E6</f>
        <v>53423.103999999999</v>
      </c>
    </row>
    <row r="7" spans="1:6" ht="75" x14ac:dyDescent="0.25">
      <c r="A7" s="67"/>
      <c r="B7" s="21" t="s">
        <v>38</v>
      </c>
      <c r="C7" s="1" t="s">
        <v>150</v>
      </c>
      <c r="D7" s="30">
        <f>17*40*12</f>
        <v>8160</v>
      </c>
      <c r="E7" s="25">
        <f t="shared" ref="E7" si="1">(D7)*1.03</f>
        <v>8404.8000000000011</v>
      </c>
      <c r="F7" s="38">
        <f t="shared" si="0"/>
        <v>16564.800000000003</v>
      </c>
    </row>
    <row r="8" spans="1:6" ht="60" x14ac:dyDescent="0.25">
      <c r="A8" s="67"/>
      <c r="B8" s="20" t="s">
        <v>36</v>
      </c>
      <c r="C8" s="1" t="s">
        <v>77</v>
      </c>
      <c r="D8" s="30">
        <f>(24*40*52)*0.1</f>
        <v>4992</v>
      </c>
      <c r="E8" s="30">
        <f>((24*40*52)*0.1)*1.03</f>
        <v>5141.76</v>
      </c>
      <c r="F8" s="38">
        <f t="shared" si="0"/>
        <v>10133.76</v>
      </c>
    </row>
    <row r="9" spans="1:6" x14ac:dyDescent="0.25">
      <c r="A9" s="67"/>
      <c r="B9" s="31"/>
      <c r="C9" s="32" t="s">
        <v>83</v>
      </c>
      <c r="D9" s="80">
        <f>SUM(D5:D8)</f>
        <v>63468.800000000003</v>
      </c>
      <c r="E9" s="81">
        <f>SUM(E5:E8)</f>
        <v>65372.864000000009</v>
      </c>
      <c r="F9" s="82">
        <f>SUM(F5:F8)</f>
        <v>128841.66399999999</v>
      </c>
    </row>
    <row r="10" spans="1:6" ht="60" x14ac:dyDescent="0.25">
      <c r="A10" s="67"/>
      <c r="B10" s="47" t="s">
        <v>100</v>
      </c>
      <c r="C10" s="83" t="s">
        <v>96</v>
      </c>
      <c r="D10" s="90"/>
      <c r="E10" s="91"/>
      <c r="F10" s="92">
        <f t="shared" ref="F10" si="2">F9*0.1</f>
        <v>12884.1664</v>
      </c>
    </row>
    <row r="11" spans="1:6" x14ac:dyDescent="0.25">
      <c r="A11" s="52"/>
      <c r="B11" s="46"/>
      <c r="C11" s="84" t="s">
        <v>86</v>
      </c>
      <c r="D11" s="93"/>
      <c r="E11" s="94"/>
      <c r="F11" s="95">
        <f t="shared" ref="F11" si="3">F10+F9</f>
        <v>141725.83039999998</v>
      </c>
    </row>
    <row r="12" spans="1:6" ht="9.75" customHeight="1" thickBot="1" x14ac:dyDescent="0.3">
      <c r="A12" s="68"/>
      <c r="B12" s="69"/>
      <c r="C12" s="70"/>
      <c r="D12" s="85"/>
      <c r="E12" s="85"/>
      <c r="F12" s="86"/>
    </row>
    <row r="13" spans="1:6" x14ac:dyDescent="0.25">
      <c r="A13" s="66" t="s">
        <v>7</v>
      </c>
      <c r="B13" s="59" t="s">
        <v>24</v>
      </c>
      <c r="C13" s="8" t="s">
        <v>25</v>
      </c>
      <c r="D13" s="35">
        <f t="shared" ref="D13:E16" si="4">D5*0.3</f>
        <v>7200</v>
      </c>
      <c r="E13" s="35">
        <f t="shared" si="4"/>
        <v>7416</v>
      </c>
      <c r="F13" s="37">
        <f t="shared" ref="F13:F16" si="5">D13+E13</f>
        <v>14616</v>
      </c>
    </row>
    <row r="14" spans="1:6" x14ac:dyDescent="0.25">
      <c r="A14" s="67"/>
      <c r="B14" s="21" t="s">
        <v>37</v>
      </c>
      <c r="C14" s="10" t="s">
        <v>25</v>
      </c>
      <c r="D14" s="30">
        <f t="shared" si="4"/>
        <v>7895.0399999999991</v>
      </c>
      <c r="E14" s="30">
        <f t="shared" si="4"/>
        <v>8131.8912</v>
      </c>
      <c r="F14" s="38">
        <f t="shared" si="5"/>
        <v>16026.931199999999</v>
      </c>
    </row>
    <row r="15" spans="1:6" x14ac:dyDescent="0.25">
      <c r="A15" s="67"/>
      <c r="B15" s="21" t="s">
        <v>38</v>
      </c>
      <c r="C15" s="10" t="s">
        <v>25</v>
      </c>
      <c r="D15" s="30">
        <f t="shared" si="4"/>
        <v>2448</v>
      </c>
      <c r="E15" s="30">
        <f t="shared" si="4"/>
        <v>2521.44</v>
      </c>
      <c r="F15" s="38">
        <f t="shared" si="5"/>
        <v>4969.4400000000005</v>
      </c>
    </row>
    <row r="16" spans="1:6" x14ac:dyDescent="0.25">
      <c r="A16" s="67"/>
      <c r="B16" s="20" t="s">
        <v>36</v>
      </c>
      <c r="C16" s="10" t="s">
        <v>25</v>
      </c>
      <c r="D16" s="30">
        <f t="shared" si="4"/>
        <v>1497.6</v>
      </c>
      <c r="E16" s="30">
        <f t="shared" si="4"/>
        <v>1542.528</v>
      </c>
      <c r="F16" s="38">
        <f t="shared" si="5"/>
        <v>3040.1279999999997</v>
      </c>
    </row>
    <row r="17" spans="1:6" x14ac:dyDescent="0.25">
      <c r="A17" s="67"/>
      <c r="B17" s="31"/>
      <c r="C17" s="32" t="s">
        <v>85</v>
      </c>
      <c r="D17" s="80">
        <f>SUM(D13:D16)</f>
        <v>19040.64</v>
      </c>
      <c r="E17" s="80">
        <f>SUM(E13:E16)</f>
        <v>19611.859199999999</v>
      </c>
      <c r="F17" s="82">
        <f>SUM(F13:F16)</f>
        <v>38652.499199999998</v>
      </c>
    </row>
    <row r="18" spans="1:6" ht="60" x14ac:dyDescent="0.25">
      <c r="A18" s="67"/>
      <c r="B18" s="47" t="s">
        <v>101</v>
      </c>
      <c r="C18" s="83" t="s">
        <v>95</v>
      </c>
      <c r="D18" s="90"/>
      <c r="E18" s="91"/>
      <c r="F18" s="92">
        <f t="shared" ref="F18" si="6">F17*0.1</f>
        <v>3865.2499200000002</v>
      </c>
    </row>
    <row r="19" spans="1:6" x14ac:dyDescent="0.25">
      <c r="A19" s="52"/>
      <c r="B19" s="46"/>
      <c r="C19" s="84" t="s">
        <v>87</v>
      </c>
      <c r="D19" s="93"/>
      <c r="E19" s="94"/>
      <c r="F19" s="95">
        <f t="shared" ref="F19" si="7">F18+F17</f>
        <v>42517.74912</v>
      </c>
    </row>
    <row r="20" spans="1:6" ht="10.5" customHeight="1" thickBot="1" x14ac:dyDescent="0.3">
      <c r="A20" s="60"/>
      <c r="B20" s="61"/>
      <c r="C20" s="62"/>
      <c r="D20" s="55"/>
      <c r="E20" s="55"/>
      <c r="F20" s="56"/>
    </row>
    <row r="21" spans="1:6" ht="110.25" x14ac:dyDescent="0.25">
      <c r="A21" s="152" t="s">
        <v>9</v>
      </c>
      <c r="B21" s="59" t="s">
        <v>42</v>
      </c>
      <c r="C21" s="5" t="s">
        <v>80</v>
      </c>
      <c r="D21" s="35">
        <v>14500</v>
      </c>
      <c r="E21" s="36">
        <v>0</v>
      </c>
      <c r="F21" s="37">
        <f t="shared" ref="F21:F43" si="8">D21+E21</f>
        <v>14500</v>
      </c>
    </row>
    <row r="22" spans="1:6" x14ac:dyDescent="0.25">
      <c r="A22" s="153"/>
      <c r="B22" s="31"/>
      <c r="C22" s="32" t="s">
        <v>26</v>
      </c>
      <c r="D22" s="87">
        <f>SUM(D21:D21)</f>
        <v>14500</v>
      </c>
      <c r="E22" s="87">
        <f>SUM(E21:E21)</f>
        <v>0</v>
      </c>
      <c r="F22" s="82">
        <f>SUM(F21)</f>
        <v>14500</v>
      </c>
    </row>
    <row r="23" spans="1:6" ht="75" x14ac:dyDescent="0.25">
      <c r="A23" s="153"/>
      <c r="B23" s="47" t="s">
        <v>88</v>
      </c>
      <c r="C23" s="83" t="s">
        <v>94</v>
      </c>
      <c r="D23" s="90"/>
      <c r="E23" s="91"/>
      <c r="F23" s="96">
        <v>0</v>
      </c>
    </row>
    <row r="24" spans="1:6" x14ac:dyDescent="0.25">
      <c r="A24" s="52"/>
      <c r="B24" s="46"/>
      <c r="C24" s="84" t="s">
        <v>87</v>
      </c>
      <c r="D24" s="93"/>
      <c r="E24" s="94"/>
      <c r="F24" s="95">
        <f>F22+F23</f>
        <v>14500</v>
      </c>
    </row>
    <row r="25" spans="1:6" ht="10.5" customHeight="1" thickBot="1" x14ac:dyDescent="0.3">
      <c r="A25" s="60"/>
      <c r="B25" s="61"/>
      <c r="C25" s="62"/>
      <c r="D25" s="55"/>
      <c r="E25" s="55"/>
      <c r="F25" s="56"/>
    </row>
    <row r="26" spans="1:6" x14ac:dyDescent="0.25">
      <c r="A26" s="152" t="s">
        <v>11</v>
      </c>
      <c r="B26" s="59" t="s">
        <v>41</v>
      </c>
      <c r="C26" s="5" t="s">
        <v>46</v>
      </c>
      <c r="D26" s="35">
        <v>700</v>
      </c>
      <c r="E26" s="36">
        <v>0</v>
      </c>
      <c r="F26" s="37">
        <f t="shared" si="8"/>
        <v>700</v>
      </c>
    </row>
    <row r="27" spans="1:6" x14ac:dyDescent="0.25">
      <c r="A27" s="153"/>
      <c r="B27" s="20" t="s">
        <v>61</v>
      </c>
      <c r="C27" s="6" t="s">
        <v>70</v>
      </c>
      <c r="D27" s="30">
        <f>(5+40+70)*60</f>
        <v>6900</v>
      </c>
      <c r="E27" s="30">
        <f>(5+40+70)*60</f>
        <v>6900</v>
      </c>
      <c r="F27" s="38">
        <f t="shared" si="8"/>
        <v>13800</v>
      </c>
    </row>
    <row r="28" spans="1:6" ht="85.5" customHeight="1" x14ac:dyDescent="0.25">
      <c r="A28" s="153"/>
      <c r="B28" s="20" t="s">
        <v>97</v>
      </c>
      <c r="C28" s="18" t="s">
        <v>98</v>
      </c>
      <c r="D28" s="30">
        <v>800</v>
      </c>
      <c r="E28" s="25">
        <v>0</v>
      </c>
      <c r="F28" s="38">
        <f>SUM(D28:E28)</f>
        <v>800</v>
      </c>
    </row>
    <row r="29" spans="1:6" x14ac:dyDescent="0.25">
      <c r="A29" s="153"/>
      <c r="B29" s="20" t="s">
        <v>57</v>
      </c>
      <c r="C29" s="6" t="s">
        <v>58</v>
      </c>
      <c r="D29" s="30">
        <v>100</v>
      </c>
      <c r="E29" s="25">
        <v>100</v>
      </c>
      <c r="F29" s="38">
        <f t="shared" si="8"/>
        <v>200</v>
      </c>
    </row>
    <row r="30" spans="1:6" ht="47.25" x14ac:dyDescent="0.25">
      <c r="A30" s="153"/>
      <c r="B30" s="22" t="s">
        <v>43</v>
      </c>
      <c r="C30" s="6" t="s">
        <v>62</v>
      </c>
      <c r="D30" s="30">
        <v>1430</v>
      </c>
      <c r="E30" s="25">
        <v>400</v>
      </c>
      <c r="F30" s="38">
        <f t="shared" si="8"/>
        <v>1830</v>
      </c>
    </row>
    <row r="31" spans="1:6" x14ac:dyDescent="0.25">
      <c r="A31" s="153"/>
      <c r="B31" s="20" t="s">
        <v>59</v>
      </c>
      <c r="C31" s="6" t="s">
        <v>79</v>
      </c>
      <c r="D31" s="30">
        <v>1820</v>
      </c>
      <c r="E31" s="25">
        <v>0</v>
      </c>
      <c r="F31" s="38">
        <f t="shared" si="8"/>
        <v>1820</v>
      </c>
    </row>
    <row r="32" spans="1:6" x14ac:dyDescent="0.25">
      <c r="A32" s="153"/>
      <c r="B32" s="20" t="s">
        <v>44</v>
      </c>
      <c r="C32" s="15" t="s">
        <v>55</v>
      </c>
      <c r="D32" s="30">
        <v>400</v>
      </c>
      <c r="E32" s="25">
        <v>400</v>
      </c>
      <c r="F32" s="38">
        <f t="shared" si="8"/>
        <v>800</v>
      </c>
    </row>
    <row r="33" spans="1:6" x14ac:dyDescent="0.25">
      <c r="A33" s="153"/>
      <c r="B33" s="22" t="s">
        <v>47</v>
      </c>
      <c r="C33" s="15" t="s">
        <v>81</v>
      </c>
      <c r="D33" s="30">
        <v>400</v>
      </c>
      <c r="E33" s="25">
        <v>300</v>
      </c>
      <c r="F33" s="38">
        <f t="shared" si="8"/>
        <v>700</v>
      </c>
    </row>
    <row r="34" spans="1:6" ht="31.5" x14ac:dyDescent="0.25">
      <c r="A34" s="153"/>
      <c r="B34" s="22" t="s">
        <v>48</v>
      </c>
      <c r="C34" s="17" t="s">
        <v>56</v>
      </c>
      <c r="D34" s="30">
        <v>200</v>
      </c>
      <c r="E34" s="25">
        <v>200</v>
      </c>
      <c r="F34" s="38">
        <f t="shared" si="8"/>
        <v>400</v>
      </c>
    </row>
    <row r="35" spans="1:6" x14ac:dyDescent="0.25">
      <c r="A35" s="153"/>
      <c r="B35" s="22" t="s">
        <v>49</v>
      </c>
      <c r="C35" s="6" t="s">
        <v>50</v>
      </c>
      <c r="D35" s="30">
        <v>900</v>
      </c>
      <c r="E35" s="25">
        <v>0</v>
      </c>
      <c r="F35" s="38">
        <f t="shared" si="8"/>
        <v>900</v>
      </c>
    </row>
    <row r="36" spans="1:6" x14ac:dyDescent="0.25">
      <c r="A36" s="153"/>
      <c r="B36" s="31"/>
      <c r="C36" s="32" t="s">
        <v>27</v>
      </c>
      <c r="D36" s="87">
        <f>SUM(D26:D35)</f>
        <v>13650</v>
      </c>
      <c r="E36" s="87">
        <f>SUM(E26:E35)</f>
        <v>8300</v>
      </c>
      <c r="F36" s="82">
        <f>SUM(F26:F35)</f>
        <v>21950</v>
      </c>
    </row>
    <row r="37" spans="1:6" ht="60" x14ac:dyDescent="0.25">
      <c r="A37" s="153"/>
      <c r="B37" s="47" t="s">
        <v>102</v>
      </c>
      <c r="C37" s="83" t="s">
        <v>93</v>
      </c>
      <c r="D37" s="90"/>
      <c r="E37" s="91"/>
      <c r="F37" s="92">
        <f>F36*0.1</f>
        <v>2195</v>
      </c>
    </row>
    <row r="38" spans="1:6" ht="16.5" thickBot="1" x14ac:dyDescent="0.3">
      <c r="A38" s="57"/>
      <c r="B38" s="58"/>
      <c r="C38" s="88" t="s">
        <v>89</v>
      </c>
      <c r="D38" s="93"/>
      <c r="E38" s="94"/>
      <c r="F38" s="95">
        <f>F36+F37</f>
        <v>24145</v>
      </c>
    </row>
    <row r="39" spans="1:6" ht="10.5" customHeight="1" thickBot="1" x14ac:dyDescent="0.3">
      <c r="A39" s="63"/>
      <c r="B39" s="63"/>
      <c r="C39" s="64"/>
      <c r="D39" s="64"/>
      <c r="E39" s="64"/>
      <c r="F39" s="65"/>
    </row>
    <row r="40" spans="1:6" ht="78.75" x14ac:dyDescent="0.25">
      <c r="A40" s="152" t="s">
        <v>14</v>
      </c>
      <c r="B40" s="59" t="s">
        <v>39</v>
      </c>
      <c r="C40" s="5" t="s">
        <v>66</v>
      </c>
      <c r="D40" s="35">
        <f>200*(70+70+20+35+25)</f>
        <v>44000</v>
      </c>
      <c r="E40" s="35">
        <f>D40*1.03</f>
        <v>45320</v>
      </c>
      <c r="F40" s="37">
        <f t="shared" si="8"/>
        <v>89320</v>
      </c>
    </row>
    <row r="41" spans="1:6" ht="63" x14ac:dyDescent="0.25">
      <c r="A41" s="153"/>
      <c r="B41" s="20" t="s">
        <v>45</v>
      </c>
      <c r="C41" s="19" t="s">
        <v>60</v>
      </c>
      <c r="D41" s="30">
        <f>8*490</f>
        <v>3920</v>
      </c>
      <c r="E41" s="30">
        <f>(8*490)*1.03</f>
        <v>4037.6</v>
      </c>
      <c r="F41" s="38">
        <f t="shared" si="8"/>
        <v>7957.6</v>
      </c>
    </row>
    <row r="42" spans="1:6" ht="31.5" x14ac:dyDescent="0.25">
      <c r="A42" s="153"/>
      <c r="B42" s="20" t="s">
        <v>68</v>
      </c>
      <c r="C42" s="19" t="s">
        <v>69</v>
      </c>
      <c r="D42" s="30">
        <f>(35*120)+(35*55)</f>
        <v>6125</v>
      </c>
      <c r="E42" s="30">
        <f>D42*1.03</f>
        <v>6308.75</v>
      </c>
      <c r="F42" s="38">
        <f t="shared" si="8"/>
        <v>12433.75</v>
      </c>
    </row>
    <row r="43" spans="1:6" ht="31.5" x14ac:dyDescent="0.25">
      <c r="A43" s="153"/>
      <c r="B43" s="20" t="s">
        <v>72</v>
      </c>
      <c r="C43" s="19" t="s">
        <v>73</v>
      </c>
      <c r="D43" s="30">
        <f>2*1400</f>
        <v>2800</v>
      </c>
      <c r="E43" s="30">
        <f>2*1400</f>
        <v>2800</v>
      </c>
      <c r="F43" s="38">
        <f t="shared" si="8"/>
        <v>5600</v>
      </c>
    </row>
    <row r="44" spans="1:6" ht="110.25" x14ac:dyDescent="0.25">
      <c r="A44" s="153"/>
      <c r="B44" s="20" t="s">
        <v>40</v>
      </c>
      <c r="C44" s="19" t="s">
        <v>71</v>
      </c>
      <c r="D44" s="30">
        <v>8000</v>
      </c>
      <c r="E44" s="30">
        <v>8000</v>
      </c>
      <c r="F44" s="38">
        <f>D44+E44</f>
        <v>16000</v>
      </c>
    </row>
    <row r="45" spans="1:6" x14ac:dyDescent="0.25">
      <c r="A45" s="153"/>
      <c r="B45" s="31"/>
      <c r="C45" s="32" t="s">
        <v>29</v>
      </c>
      <c r="D45" s="87">
        <f>SUM(D40:D40)</f>
        <v>44000</v>
      </c>
      <c r="E45" s="87">
        <f>SUM(E40:E40)</f>
        <v>45320</v>
      </c>
      <c r="F45" s="82">
        <f>SUM(F40:F44)</f>
        <v>131311.35</v>
      </c>
    </row>
    <row r="46" spans="1:6" ht="60" x14ac:dyDescent="0.25">
      <c r="A46" s="153"/>
      <c r="B46" s="47" t="s">
        <v>103</v>
      </c>
      <c r="C46" s="83" t="s">
        <v>92</v>
      </c>
      <c r="D46" s="90"/>
      <c r="E46" s="91"/>
      <c r="F46" s="92">
        <f>(25000+F41+F42+F43+F44)*0.1</f>
        <v>6699.1350000000011</v>
      </c>
    </row>
    <row r="47" spans="1:6" x14ac:dyDescent="0.25">
      <c r="A47" s="52"/>
      <c r="B47" s="46"/>
      <c r="C47" s="84" t="s">
        <v>91</v>
      </c>
      <c r="D47" s="93"/>
      <c r="E47" s="94"/>
      <c r="F47" s="95">
        <f>F45+F46</f>
        <v>138010.48500000002</v>
      </c>
    </row>
    <row r="48" spans="1:6" ht="10.5" customHeight="1" thickBot="1" x14ac:dyDescent="0.3">
      <c r="A48" s="60"/>
      <c r="B48" s="61"/>
      <c r="C48" s="62"/>
      <c r="D48" s="55"/>
      <c r="E48" s="55"/>
      <c r="F48" s="56"/>
    </row>
    <row r="49" spans="1:6" ht="165" x14ac:dyDescent="0.25">
      <c r="A49" s="152" t="s">
        <v>13</v>
      </c>
      <c r="B49" s="3" t="s">
        <v>75</v>
      </c>
      <c r="C49" s="3" t="s">
        <v>74</v>
      </c>
      <c r="D49" s="35">
        <v>0</v>
      </c>
      <c r="E49" s="36">
        <f>(1200+764+344)*2</f>
        <v>4616</v>
      </c>
      <c r="F49" s="37">
        <f>SUM(D49:E49)</f>
        <v>4616</v>
      </c>
    </row>
    <row r="50" spans="1:6" ht="18" customHeight="1" x14ac:dyDescent="0.25">
      <c r="A50" s="153"/>
      <c r="B50" s="31"/>
      <c r="C50" s="32" t="s">
        <v>28</v>
      </c>
      <c r="D50" s="87">
        <f>SUM(D49:D49)</f>
        <v>0</v>
      </c>
      <c r="E50" s="87">
        <f>SUM(E49:E49)</f>
        <v>4616</v>
      </c>
      <c r="F50" s="82">
        <f>SUM(D50:E50)</f>
        <v>4616</v>
      </c>
    </row>
    <row r="51" spans="1:6" ht="60" x14ac:dyDescent="0.25">
      <c r="A51" s="153"/>
      <c r="B51" s="47" t="s">
        <v>104</v>
      </c>
      <c r="C51" s="83" t="s">
        <v>105</v>
      </c>
      <c r="D51" s="90"/>
      <c r="E51" s="91"/>
      <c r="F51" s="92">
        <f>(F50)*0.1</f>
        <v>461.6</v>
      </c>
    </row>
    <row r="52" spans="1:6" ht="16.5" thickBot="1" x14ac:dyDescent="0.3">
      <c r="A52" s="57"/>
      <c r="B52" s="58"/>
      <c r="C52" s="88" t="s">
        <v>90</v>
      </c>
      <c r="D52" s="93"/>
      <c r="E52" s="94"/>
      <c r="F52" s="95">
        <f>F50+F51</f>
        <v>5077.6000000000004</v>
      </c>
    </row>
    <row r="53" spans="1:6" ht="10.5" customHeight="1" x14ac:dyDescent="0.25">
      <c r="A53" s="98"/>
      <c r="B53" s="49"/>
      <c r="C53" s="50"/>
      <c r="D53" s="44"/>
      <c r="E53" s="44"/>
      <c r="F53" s="89"/>
    </row>
    <row r="54" spans="1:6" ht="53.25" customHeight="1" x14ac:dyDescent="0.25">
      <c r="A54" s="100" t="s">
        <v>17</v>
      </c>
      <c r="B54" s="33" t="s">
        <v>63</v>
      </c>
      <c r="C54" s="6" t="s">
        <v>64</v>
      </c>
      <c r="D54" s="30">
        <v>0</v>
      </c>
      <c r="E54" s="25">
        <v>1500</v>
      </c>
      <c r="F54" s="38">
        <f>SUM(D54:E54)</f>
        <v>1500</v>
      </c>
    </row>
    <row r="55" spans="1:6" ht="16.5" customHeight="1" x14ac:dyDescent="0.25">
      <c r="A55" s="101"/>
      <c r="B55" s="34"/>
      <c r="C55" s="32" t="s">
        <v>30</v>
      </c>
      <c r="D55" s="87">
        <f>SUM(D54:D54)</f>
        <v>0</v>
      </c>
      <c r="E55" s="87">
        <f>SUM(E54:E54)</f>
        <v>1500</v>
      </c>
      <c r="F55" s="82">
        <f>SUM(D55:E55)</f>
        <v>1500</v>
      </c>
    </row>
    <row r="56" spans="1:6" ht="75" x14ac:dyDescent="0.25">
      <c r="A56" s="102"/>
      <c r="B56" s="97" t="s">
        <v>84</v>
      </c>
      <c r="C56" s="83" t="s">
        <v>106</v>
      </c>
      <c r="D56" s="90"/>
      <c r="E56" s="91"/>
      <c r="F56" s="92">
        <f>F55*0.1</f>
        <v>150</v>
      </c>
    </row>
    <row r="57" spans="1:6" x14ac:dyDescent="0.25">
      <c r="A57" s="99"/>
      <c r="B57" s="46"/>
      <c r="C57" s="84" t="s">
        <v>143</v>
      </c>
      <c r="D57" s="93"/>
      <c r="E57" s="94"/>
      <c r="F57" s="95">
        <f>F55+F56</f>
        <v>1650</v>
      </c>
    </row>
    <row r="58" spans="1:6" ht="10.5" customHeight="1" x14ac:dyDescent="0.25">
      <c r="A58" s="122"/>
      <c r="B58" s="63"/>
      <c r="C58" s="64"/>
      <c r="D58" s="64"/>
      <c r="E58" s="64"/>
      <c r="F58" s="123"/>
    </row>
    <row r="59" spans="1:6" ht="61.5" customHeight="1" x14ac:dyDescent="0.25">
      <c r="A59" s="124" t="s">
        <v>147</v>
      </c>
      <c r="B59" s="121" t="s">
        <v>148</v>
      </c>
      <c r="C59" s="125" t="s">
        <v>149</v>
      </c>
      <c r="D59" s="126">
        <v>-1000</v>
      </c>
      <c r="E59" s="126">
        <v>-1000</v>
      </c>
      <c r="F59" s="126">
        <f>SUM(D59:E59)</f>
        <v>-2000</v>
      </c>
    </row>
    <row r="60" spans="1:6" x14ac:dyDescent="0.25">
      <c r="A60" s="127"/>
      <c r="B60" s="120"/>
      <c r="C60" s="128" t="s">
        <v>151</v>
      </c>
      <c r="D60" s="129">
        <f>SUM(D59)</f>
        <v>-1000</v>
      </c>
      <c r="E60" s="129">
        <f>SUM(E59)</f>
        <v>-1000</v>
      </c>
      <c r="F60" s="130">
        <f>F58+F59</f>
        <v>-2000</v>
      </c>
    </row>
    <row r="61" spans="1:6" ht="10.5" customHeight="1" x14ac:dyDescent="0.25">
      <c r="A61" s="131"/>
      <c r="B61" s="131"/>
      <c r="C61" s="132"/>
      <c r="D61" s="132"/>
      <c r="E61" s="132"/>
      <c r="F61" s="133"/>
    </row>
    <row r="62" spans="1:6" ht="10.5" customHeight="1" x14ac:dyDescent="0.25">
      <c r="A62" s="119"/>
      <c r="B62" s="119"/>
      <c r="C62" s="104"/>
      <c r="D62" s="104"/>
      <c r="E62" s="44"/>
      <c r="F62" s="134"/>
    </row>
    <row r="63" spans="1:6" ht="25.5" customHeight="1" x14ac:dyDescent="0.25">
      <c r="E63" s="7" t="s">
        <v>20</v>
      </c>
      <c r="F63" s="27">
        <f>SUM(F55+F50+F45+F36+F22+F17+F9)</f>
        <v>341371.51319999999</v>
      </c>
    </row>
    <row r="64" spans="1:6" ht="38.25" customHeight="1" x14ac:dyDescent="0.25">
      <c r="E64" s="135" t="s">
        <v>31</v>
      </c>
      <c r="F64" s="27">
        <f>SUM(F56,F51,F46,F37,F23,F18,F10)</f>
        <v>26255.151320000001</v>
      </c>
    </row>
    <row r="65" spans="1:6" ht="57" customHeight="1" x14ac:dyDescent="0.25">
      <c r="E65" s="136" t="s">
        <v>152</v>
      </c>
      <c r="F65" s="137">
        <f>F60</f>
        <v>-2000</v>
      </c>
    </row>
    <row r="66" spans="1:6" ht="31.5" x14ac:dyDescent="0.25">
      <c r="E66" s="7" t="s">
        <v>82</v>
      </c>
      <c r="F66" s="28">
        <f>SUM(F63:F65)</f>
        <v>365626.66451999999</v>
      </c>
    </row>
    <row r="67" spans="1:6" ht="56.25" customHeight="1" x14ac:dyDescent="0.25">
      <c r="A67" s="164" t="s">
        <v>107</v>
      </c>
      <c r="B67" s="164"/>
      <c r="C67" s="164"/>
      <c r="D67" s="164"/>
      <c r="E67" s="164"/>
      <c r="F67" s="164"/>
    </row>
    <row r="68" spans="1:6" x14ac:dyDescent="0.25">
      <c r="A68" s="14"/>
      <c r="B68" s="24"/>
      <c r="C68" s="14"/>
      <c r="D68" s="29"/>
    </row>
  </sheetData>
  <sheetProtection formatCells="0" insertRows="0"/>
  <mergeCells count="10">
    <mergeCell ref="C1:F1"/>
    <mergeCell ref="A21:A23"/>
    <mergeCell ref="A49:A51"/>
    <mergeCell ref="A40:A46"/>
    <mergeCell ref="A26:A37"/>
    <mergeCell ref="A67:F67"/>
    <mergeCell ref="A3:A4"/>
    <mergeCell ref="B3:B4"/>
    <mergeCell ref="C3:C4"/>
    <mergeCell ref="C2:F2"/>
  </mergeCells>
  <pageMargins left="0.7" right="0.7" top="0.89743589743589747" bottom="0.75" header="0.3" footer="0.3"/>
  <pageSetup scale="62" fitToHeight="3" orientation="landscape" r:id="rId1"/>
  <headerFooter>
    <oddHeader>&amp;L&amp;8USDA APHIS PPQ Science and Technology
920 Main Campus Dr, Suite 200
Raleigh, NC 27606&amp;C&amp;A&amp;RPage &amp;P</oddHeader>
    <oddFooter>&amp;L&amp;8&amp;F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587D4-540C-4408-88FF-B587612F2B57}">
  <sheetPr>
    <tabColor theme="9"/>
    <pageSetUpPr fitToPage="1"/>
  </sheetPr>
  <dimension ref="A1:F74"/>
  <sheetViews>
    <sheetView workbookViewId="0">
      <selection activeCell="D58" sqref="D58"/>
    </sheetView>
  </sheetViews>
  <sheetFormatPr defaultColWidth="9.140625" defaultRowHeight="15.75" x14ac:dyDescent="0.25"/>
  <cols>
    <col min="1" max="1" width="25.5703125" style="4" customWidth="1"/>
    <col min="2" max="2" width="38.85546875" style="23" customWidth="1"/>
    <col min="3" max="3" width="56.28515625" style="4" customWidth="1"/>
    <col min="4" max="4" width="19.5703125" style="26" bestFit="1" customWidth="1"/>
    <col min="5" max="5" width="17.5703125" style="26" customWidth="1"/>
    <col min="6" max="6" width="16" style="26" customWidth="1"/>
    <col min="7" max="16384" width="9.140625" style="4"/>
  </cols>
  <sheetData>
    <row r="1" spans="1:6" x14ac:dyDescent="0.25">
      <c r="A1" s="72" t="s">
        <v>21</v>
      </c>
      <c r="B1" s="73" t="s">
        <v>22</v>
      </c>
      <c r="C1" s="146" t="s">
        <v>23</v>
      </c>
      <c r="D1" s="146"/>
      <c r="E1" s="146"/>
      <c r="F1" s="147"/>
    </row>
    <row r="2" spans="1:6" ht="32.25" customHeight="1" thickBot="1" x14ac:dyDescent="0.3">
      <c r="A2" s="74"/>
      <c r="B2" s="75"/>
      <c r="C2" s="155"/>
      <c r="D2" s="155"/>
      <c r="E2" s="155"/>
      <c r="F2" s="156"/>
    </row>
    <row r="3" spans="1:6" x14ac:dyDescent="0.25">
      <c r="A3" s="157" t="s">
        <v>0</v>
      </c>
      <c r="B3" s="159" t="s">
        <v>1</v>
      </c>
      <c r="C3" s="161" t="s">
        <v>2</v>
      </c>
      <c r="D3" s="76" t="s">
        <v>3</v>
      </c>
      <c r="E3" s="76" t="s">
        <v>3</v>
      </c>
      <c r="F3" s="77" t="s">
        <v>53</v>
      </c>
    </row>
    <row r="4" spans="1:6" ht="16.5" thickBot="1" x14ac:dyDescent="0.3">
      <c r="A4" s="158"/>
      <c r="B4" s="160"/>
      <c r="C4" s="162"/>
      <c r="D4" s="78" t="s">
        <v>51</v>
      </c>
      <c r="E4" s="78" t="s">
        <v>52</v>
      </c>
      <c r="F4" s="79" t="s">
        <v>54</v>
      </c>
    </row>
    <row r="5" spans="1:6" x14ac:dyDescent="0.25">
      <c r="A5" s="165" t="s">
        <v>4</v>
      </c>
      <c r="B5" s="59"/>
      <c r="C5" s="5"/>
      <c r="D5" s="35"/>
      <c r="E5" s="36"/>
      <c r="F5" s="37">
        <f>D5+E5</f>
        <v>0</v>
      </c>
    </row>
    <row r="6" spans="1:6" x14ac:dyDescent="0.25">
      <c r="A6" s="166"/>
      <c r="B6" s="21"/>
      <c r="C6" s="1"/>
      <c r="D6" s="30"/>
      <c r="E6" s="30"/>
      <c r="F6" s="38">
        <f t="shared" ref="F6:F8" si="0">D6+E6</f>
        <v>0</v>
      </c>
    </row>
    <row r="7" spans="1:6" x14ac:dyDescent="0.25">
      <c r="A7" s="166"/>
      <c r="B7" s="21"/>
      <c r="C7" s="1"/>
      <c r="D7" s="30"/>
      <c r="E7" s="25"/>
      <c r="F7" s="38">
        <f t="shared" si="0"/>
        <v>0</v>
      </c>
    </row>
    <row r="8" spans="1:6" x14ac:dyDescent="0.25">
      <c r="A8" s="166"/>
      <c r="B8" s="20"/>
      <c r="C8" s="1"/>
      <c r="D8" s="30"/>
      <c r="E8" s="30"/>
      <c r="F8" s="38">
        <f t="shared" si="0"/>
        <v>0</v>
      </c>
    </row>
    <row r="9" spans="1:6" x14ac:dyDescent="0.25">
      <c r="A9" s="166"/>
      <c r="B9" s="31"/>
      <c r="C9" s="32" t="s">
        <v>83</v>
      </c>
      <c r="D9" s="80">
        <f>SUM(D5:D8)</f>
        <v>0</v>
      </c>
      <c r="E9" s="81">
        <f>SUM(E5:E8)</f>
        <v>0</v>
      </c>
      <c r="F9" s="82">
        <f>SUM(F5:F8)</f>
        <v>0</v>
      </c>
    </row>
    <row r="10" spans="1:6" ht="33" customHeight="1" x14ac:dyDescent="0.25">
      <c r="A10" s="167"/>
      <c r="B10" s="47" t="s">
        <v>100</v>
      </c>
      <c r="C10" s="83"/>
      <c r="D10" s="90"/>
      <c r="E10" s="91"/>
      <c r="F10" s="92">
        <f t="shared" ref="F10" si="1">F9*0.1</f>
        <v>0</v>
      </c>
    </row>
    <row r="11" spans="1:6" x14ac:dyDescent="0.25">
      <c r="A11" s="52"/>
      <c r="B11" s="46"/>
      <c r="C11" s="84" t="s">
        <v>86</v>
      </c>
      <c r="D11" s="93"/>
      <c r="E11" s="94"/>
      <c r="F11" s="95">
        <f t="shared" ref="F11" si="2">F10+F9</f>
        <v>0</v>
      </c>
    </row>
    <row r="12" spans="1:6" ht="9.75" customHeight="1" thickBot="1" x14ac:dyDescent="0.3">
      <c r="A12" s="68"/>
      <c r="B12" s="69"/>
      <c r="C12" s="70"/>
      <c r="D12" s="85"/>
      <c r="E12" s="85"/>
      <c r="F12" s="86"/>
    </row>
    <row r="13" spans="1:6" x14ac:dyDescent="0.25">
      <c r="A13" s="165" t="s">
        <v>7</v>
      </c>
      <c r="B13" s="59"/>
      <c r="C13" s="8"/>
      <c r="D13" s="35"/>
      <c r="E13" s="35"/>
      <c r="F13" s="37">
        <f t="shared" ref="F13:F16" si="3">D13+E13</f>
        <v>0</v>
      </c>
    </row>
    <row r="14" spans="1:6" x14ac:dyDescent="0.25">
      <c r="A14" s="166"/>
      <c r="B14" s="21"/>
      <c r="C14" s="10"/>
      <c r="D14" s="30"/>
      <c r="E14" s="30"/>
      <c r="F14" s="38">
        <f t="shared" si="3"/>
        <v>0</v>
      </c>
    </row>
    <row r="15" spans="1:6" x14ac:dyDescent="0.25">
      <c r="A15" s="166"/>
      <c r="B15" s="21"/>
      <c r="C15" s="10"/>
      <c r="D15" s="30"/>
      <c r="E15" s="30"/>
      <c r="F15" s="38">
        <f t="shared" si="3"/>
        <v>0</v>
      </c>
    </row>
    <row r="16" spans="1:6" x14ac:dyDescent="0.25">
      <c r="A16" s="166"/>
      <c r="B16" s="20"/>
      <c r="C16" s="10"/>
      <c r="D16" s="30"/>
      <c r="E16" s="30"/>
      <c r="F16" s="38">
        <f t="shared" si="3"/>
        <v>0</v>
      </c>
    </row>
    <row r="17" spans="1:6" x14ac:dyDescent="0.25">
      <c r="A17" s="166"/>
      <c r="B17" s="31"/>
      <c r="C17" s="32" t="s">
        <v>85</v>
      </c>
      <c r="D17" s="80">
        <f>SUM(D13:D16)</f>
        <v>0</v>
      </c>
      <c r="E17" s="80">
        <f>SUM(E13:E16)</f>
        <v>0</v>
      </c>
      <c r="F17" s="82">
        <f>SUM(F13:F16)</f>
        <v>0</v>
      </c>
    </row>
    <row r="18" spans="1:6" ht="40.5" customHeight="1" x14ac:dyDescent="0.25">
      <c r="A18" s="167"/>
      <c r="B18" s="47" t="s">
        <v>101</v>
      </c>
      <c r="C18" s="83"/>
      <c r="D18" s="90"/>
      <c r="E18" s="91"/>
      <c r="F18" s="92">
        <f t="shared" ref="F18" si="4">F17*0.1</f>
        <v>0</v>
      </c>
    </row>
    <row r="19" spans="1:6" x14ac:dyDescent="0.25">
      <c r="A19" s="52"/>
      <c r="B19" s="46"/>
      <c r="C19" s="84" t="s">
        <v>87</v>
      </c>
      <c r="D19" s="93"/>
      <c r="E19" s="94"/>
      <c r="F19" s="95">
        <f t="shared" ref="F19" si="5">F18+F17</f>
        <v>0</v>
      </c>
    </row>
    <row r="20" spans="1:6" ht="10.5" customHeight="1" thickBot="1" x14ac:dyDescent="0.3">
      <c r="A20" s="60"/>
      <c r="B20" s="61"/>
      <c r="C20" s="62"/>
      <c r="D20" s="55"/>
      <c r="E20" s="55"/>
      <c r="F20" s="56"/>
    </row>
    <row r="21" spans="1:6" x14ac:dyDescent="0.25">
      <c r="A21" s="165" t="s">
        <v>9</v>
      </c>
      <c r="B21" s="21"/>
      <c r="C21" s="10"/>
      <c r="D21" s="30"/>
      <c r="E21" s="30"/>
      <c r="F21" s="38">
        <f t="shared" ref="F21:F23" si="6">D21+E21</f>
        <v>0</v>
      </c>
    </row>
    <row r="22" spans="1:6" x14ac:dyDescent="0.25">
      <c r="A22" s="166"/>
      <c r="B22" s="21"/>
      <c r="C22" s="10"/>
      <c r="D22" s="30"/>
      <c r="E22" s="30"/>
      <c r="F22" s="38">
        <f t="shared" si="6"/>
        <v>0</v>
      </c>
    </row>
    <row r="23" spans="1:6" x14ac:dyDescent="0.25">
      <c r="A23" s="166"/>
      <c r="B23" s="20"/>
      <c r="C23" s="10"/>
      <c r="D23" s="30"/>
      <c r="E23" s="30"/>
      <c r="F23" s="38">
        <f t="shared" si="6"/>
        <v>0</v>
      </c>
    </row>
    <row r="24" spans="1:6" x14ac:dyDescent="0.25">
      <c r="A24" s="166"/>
      <c r="B24" s="31"/>
      <c r="C24" s="32" t="s">
        <v>163</v>
      </c>
      <c r="D24" s="87">
        <f>SUM(D21:D23)</f>
        <v>0</v>
      </c>
      <c r="E24" s="87">
        <f t="shared" ref="E24:F24" si="7">SUM(E21:E23)</f>
        <v>0</v>
      </c>
      <c r="F24" s="87">
        <f t="shared" si="7"/>
        <v>0</v>
      </c>
    </row>
    <row r="25" spans="1:6" ht="44.25" customHeight="1" x14ac:dyDescent="0.25">
      <c r="A25" s="167"/>
      <c r="B25" s="47" t="s">
        <v>140</v>
      </c>
      <c r="C25" s="83"/>
      <c r="D25" s="90"/>
      <c r="E25" s="91"/>
      <c r="F25" s="96">
        <v>0</v>
      </c>
    </row>
    <row r="26" spans="1:6" x14ac:dyDescent="0.25">
      <c r="A26" s="52"/>
      <c r="B26" s="46"/>
      <c r="C26" s="84" t="s">
        <v>87</v>
      </c>
      <c r="D26" s="93"/>
      <c r="E26" s="94"/>
      <c r="F26" s="95">
        <f>F24+F25</f>
        <v>0</v>
      </c>
    </row>
    <row r="27" spans="1:6" ht="10.5" customHeight="1" thickBot="1" x14ac:dyDescent="0.3">
      <c r="A27" s="60"/>
      <c r="B27" s="61"/>
      <c r="C27" s="62"/>
      <c r="D27" s="55"/>
      <c r="E27" s="55"/>
      <c r="F27" s="56"/>
    </row>
    <row r="28" spans="1:6" x14ac:dyDescent="0.25">
      <c r="A28" s="152" t="s">
        <v>11</v>
      </c>
      <c r="B28" s="59"/>
      <c r="C28" s="5"/>
      <c r="D28" s="35"/>
      <c r="E28" s="36"/>
      <c r="F28" s="37"/>
    </row>
    <row r="29" spans="1:6" x14ac:dyDescent="0.25">
      <c r="A29" s="153"/>
      <c r="B29" s="20"/>
      <c r="C29" s="6"/>
      <c r="D29" s="30"/>
      <c r="E29" s="30"/>
      <c r="F29" s="38"/>
    </row>
    <row r="30" spans="1:6" ht="16.5" customHeight="1" x14ac:dyDescent="0.25">
      <c r="A30" s="153"/>
      <c r="B30" s="20"/>
      <c r="C30" s="18"/>
      <c r="D30" s="30"/>
      <c r="E30" s="25"/>
      <c r="F30" s="38"/>
    </row>
    <row r="31" spans="1:6" x14ac:dyDescent="0.25">
      <c r="A31" s="153"/>
      <c r="B31" s="20"/>
      <c r="C31" s="6"/>
      <c r="D31" s="30"/>
      <c r="E31" s="25"/>
      <c r="F31" s="38"/>
    </row>
    <row r="32" spans="1:6" x14ac:dyDescent="0.25">
      <c r="A32" s="153"/>
      <c r="B32" s="22"/>
      <c r="C32" s="6"/>
      <c r="D32" s="30"/>
      <c r="E32" s="25"/>
      <c r="F32" s="38"/>
    </row>
    <row r="33" spans="1:6" x14ac:dyDescent="0.25">
      <c r="A33" s="153"/>
      <c r="B33" s="20"/>
      <c r="C33" s="6"/>
      <c r="D33" s="30"/>
      <c r="E33" s="25"/>
      <c r="F33" s="38"/>
    </row>
    <row r="34" spans="1:6" x14ac:dyDescent="0.25">
      <c r="A34" s="153"/>
      <c r="B34" s="20"/>
      <c r="C34" s="15"/>
      <c r="D34" s="30"/>
      <c r="E34" s="25"/>
      <c r="F34" s="38"/>
    </row>
    <row r="35" spans="1:6" x14ac:dyDescent="0.25">
      <c r="A35" s="153"/>
      <c r="B35" s="22"/>
      <c r="C35" s="15"/>
      <c r="D35" s="30"/>
      <c r="E35" s="25"/>
      <c r="F35" s="38"/>
    </row>
    <row r="36" spans="1:6" x14ac:dyDescent="0.25">
      <c r="A36" s="153"/>
      <c r="B36" s="22"/>
      <c r="C36" s="17"/>
      <c r="D36" s="30"/>
      <c r="E36" s="25"/>
      <c r="F36" s="38"/>
    </row>
    <row r="37" spans="1:6" x14ac:dyDescent="0.25">
      <c r="A37" s="153"/>
      <c r="B37" s="22"/>
      <c r="C37" s="6"/>
      <c r="D37" s="30"/>
      <c r="E37" s="25"/>
      <c r="F37" s="38"/>
    </row>
    <row r="38" spans="1:6" x14ac:dyDescent="0.25">
      <c r="A38" s="153"/>
      <c r="B38" s="31"/>
      <c r="C38" s="32" t="s">
        <v>164</v>
      </c>
      <c r="D38" s="87">
        <f>SUM(D28:D37)</f>
        <v>0</v>
      </c>
      <c r="E38" s="87">
        <f>SUM(E28:E37)</f>
        <v>0</v>
      </c>
      <c r="F38" s="82">
        <f>SUM(F28:F37)</f>
        <v>0</v>
      </c>
    </row>
    <row r="39" spans="1:6" ht="42.75" customHeight="1" x14ac:dyDescent="0.25">
      <c r="A39" s="153"/>
      <c r="B39" s="47" t="s">
        <v>102</v>
      </c>
      <c r="C39" s="83"/>
      <c r="D39" s="90"/>
      <c r="E39" s="91"/>
      <c r="F39" s="92">
        <f>F38*0.1</f>
        <v>0</v>
      </c>
    </row>
    <row r="40" spans="1:6" ht="16.5" thickBot="1" x14ac:dyDescent="0.3">
      <c r="A40" s="57"/>
      <c r="B40" s="58"/>
      <c r="C40" s="88" t="s">
        <v>89</v>
      </c>
      <c r="D40" s="93"/>
      <c r="E40" s="94"/>
      <c r="F40" s="95">
        <f>F38+F39</f>
        <v>0</v>
      </c>
    </row>
    <row r="41" spans="1:6" ht="10.5" customHeight="1" thickBot="1" x14ac:dyDescent="0.3">
      <c r="A41" s="63"/>
      <c r="B41" s="63"/>
      <c r="C41" s="64"/>
      <c r="D41" s="64"/>
      <c r="E41" s="64"/>
      <c r="F41" s="65"/>
    </row>
    <row r="42" spans="1:6" x14ac:dyDescent="0.25">
      <c r="A42" s="152" t="s">
        <v>14</v>
      </c>
      <c r="B42" s="59"/>
      <c r="C42" s="5"/>
      <c r="D42" s="35"/>
      <c r="E42" s="35"/>
      <c r="F42" s="37"/>
    </row>
    <row r="43" spans="1:6" x14ac:dyDescent="0.25">
      <c r="A43" s="167"/>
      <c r="B43" s="42"/>
      <c r="C43" s="9"/>
      <c r="D43" s="43"/>
      <c r="E43" s="43"/>
      <c r="F43" s="71"/>
    </row>
    <row r="44" spans="1:6" x14ac:dyDescent="0.25">
      <c r="A44" s="167"/>
      <c r="B44" s="42"/>
      <c r="C44" s="9"/>
      <c r="D44" s="43"/>
      <c r="E44" s="43"/>
      <c r="F44" s="71"/>
    </row>
    <row r="45" spans="1:6" x14ac:dyDescent="0.25">
      <c r="A45" s="167"/>
      <c r="B45" s="42"/>
      <c r="C45" s="9"/>
      <c r="D45" s="43"/>
      <c r="E45" s="43"/>
      <c r="F45" s="71"/>
    </row>
    <row r="46" spans="1:6" x14ac:dyDescent="0.25">
      <c r="A46" s="153"/>
      <c r="B46" s="20"/>
      <c r="C46" s="19"/>
      <c r="D46" s="30"/>
      <c r="E46" s="30"/>
      <c r="F46" s="38"/>
    </row>
    <row r="47" spans="1:6" x14ac:dyDescent="0.25">
      <c r="A47" s="153"/>
      <c r="B47" s="20"/>
      <c r="C47" s="19"/>
      <c r="D47" s="30"/>
      <c r="E47" s="30"/>
      <c r="F47" s="38"/>
    </row>
    <row r="48" spans="1:6" x14ac:dyDescent="0.25">
      <c r="A48" s="153"/>
      <c r="B48" s="20"/>
      <c r="C48" s="19"/>
      <c r="D48" s="30"/>
      <c r="E48" s="30"/>
      <c r="F48" s="38"/>
    </row>
    <row r="49" spans="1:6" x14ac:dyDescent="0.25">
      <c r="A49" s="153"/>
      <c r="B49" s="20"/>
      <c r="C49" s="19"/>
      <c r="D49" s="30"/>
      <c r="E49" s="30"/>
      <c r="F49" s="38"/>
    </row>
    <row r="50" spans="1:6" x14ac:dyDescent="0.25">
      <c r="A50" s="153"/>
      <c r="B50" s="31"/>
      <c r="C50" s="32" t="s">
        <v>165</v>
      </c>
      <c r="D50" s="87">
        <f>SUM(D42:D42)</f>
        <v>0</v>
      </c>
      <c r="E50" s="87">
        <f>SUM(E42:E42)</f>
        <v>0</v>
      </c>
      <c r="F50" s="82">
        <f>SUM(F42:F49)</f>
        <v>0</v>
      </c>
    </row>
    <row r="51" spans="1:6" ht="31.5" x14ac:dyDescent="0.25">
      <c r="A51" s="153"/>
      <c r="B51" s="47" t="s">
        <v>103</v>
      </c>
      <c r="C51" s="83"/>
      <c r="D51" s="90"/>
      <c r="E51" s="91"/>
      <c r="F51" s="92"/>
    </row>
    <row r="52" spans="1:6" x14ac:dyDescent="0.25">
      <c r="A52" s="52"/>
      <c r="B52" s="46"/>
      <c r="C52" s="84" t="s">
        <v>91</v>
      </c>
      <c r="D52" s="93"/>
      <c r="E52" s="94"/>
      <c r="F52" s="95">
        <f>F50+F51</f>
        <v>0</v>
      </c>
    </row>
    <row r="53" spans="1:6" ht="10.5" customHeight="1" thickBot="1" x14ac:dyDescent="0.3">
      <c r="A53" s="60"/>
      <c r="B53" s="61"/>
      <c r="C53" s="62"/>
      <c r="D53" s="55"/>
      <c r="E53" s="55"/>
      <c r="F53" s="56"/>
    </row>
    <row r="54" spans="1:6" x14ac:dyDescent="0.25">
      <c r="A54" s="152" t="s">
        <v>13</v>
      </c>
      <c r="B54" s="3"/>
      <c r="C54" s="3"/>
      <c r="D54" s="35"/>
      <c r="E54" s="36"/>
      <c r="F54" s="37"/>
    </row>
    <row r="55" spans="1:6" x14ac:dyDescent="0.25">
      <c r="A55" s="167"/>
      <c r="B55" s="117"/>
      <c r="C55" s="117"/>
      <c r="D55" s="30"/>
      <c r="E55" s="25"/>
      <c r="F55" s="25"/>
    </row>
    <row r="56" spans="1:6" x14ac:dyDescent="0.25">
      <c r="A56" s="167"/>
      <c r="B56" s="117"/>
      <c r="C56" s="117"/>
      <c r="D56" s="30"/>
      <c r="E56" s="25"/>
      <c r="F56" s="25"/>
    </row>
    <row r="57" spans="1:6" ht="18" customHeight="1" x14ac:dyDescent="0.25">
      <c r="A57" s="153"/>
      <c r="B57" s="31"/>
      <c r="C57" s="32" t="s">
        <v>28</v>
      </c>
      <c r="D57" s="87">
        <f>SUM(D54:D54)</f>
        <v>0</v>
      </c>
      <c r="E57" s="87">
        <f>SUM(E54:E54)</f>
        <v>0</v>
      </c>
      <c r="F57" s="82">
        <f>SUM(D57:E57)</f>
        <v>0</v>
      </c>
    </row>
    <row r="58" spans="1:6" ht="43.5" customHeight="1" x14ac:dyDescent="0.25">
      <c r="A58" s="153"/>
      <c r="B58" s="47" t="s">
        <v>104</v>
      </c>
      <c r="C58" s="83"/>
      <c r="D58" s="90"/>
      <c r="E58" s="91"/>
      <c r="F58" s="92"/>
    </row>
    <row r="59" spans="1:6" ht="16.5" thickBot="1" x14ac:dyDescent="0.3">
      <c r="A59" s="57"/>
      <c r="B59" s="58"/>
      <c r="C59" s="88" t="s">
        <v>99</v>
      </c>
      <c r="D59" s="93"/>
      <c r="E59" s="94"/>
      <c r="F59" s="95">
        <f>F57+F58</f>
        <v>0</v>
      </c>
    </row>
    <row r="60" spans="1:6" ht="10.5" customHeight="1" x14ac:dyDescent="0.25">
      <c r="A60" s="98"/>
      <c r="B60" s="49"/>
      <c r="C60" s="50"/>
      <c r="D60" s="44"/>
      <c r="E60" s="44"/>
      <c r="F60" s="89"/>
    </row>
    <row r="61" spans="1:6" ht="16.5" customHeight="1" x14ac:dyDescent="0.25">
      <c r="A61" s="100" t="s">
        <v>17</v>
      </c>
      <c r="B61" s="33"/>
      <c r="C61" s="6"/>
      <c r="D61" s="30"/>
      <c r="E61" s="25"/>
      <c r="F61" s="38"/>
    </row>
    <row r="62" spans="1:6" ht="16.5" customHeight="1" x14ac:dyDescent="0.25">
      <c r="A62" s="101"/>
      <c r="B62" s="33"/>
      <c r="C62" s="6"/>
      <c r="D62" s="40"/>
      <c r="E62" s="41"/>
      <c r="F62" s="118"/>
    </row>
    <row r="63" spans="1:6" ht="16.5" customHeight="1" x14ac:dyDescent="0.25">
      <c r="A63" s="101"/>
      <c r="B63" s="34"/>
      <c r="C63" s="32" t="s">
        <v>166</v>
      </c>
      <c r="D63" s="87">
        <f>SUM(D61:D61)</f>
        <v>0</v>
      </c>
      <c r="E63" s="87">
        <f>SUM(E61:E61)</f>
        <v>0</v>
      </c>
      <c r="F63" s="82">
        <f>SUM(D63:E63)</f>
        <v>0</v>
      </c>
    </row>
    <row r="64" spans="1:6" x14ac:dyDescent="0.25">
      <c r="A64" s="102"/>
      <c r="B64" s="97" t="s">
        <v>141</v>
      </c>
      <c r="C64" s="83"/>
      <c r="D64" s="90"/>
      <c r="E64" s="91"/>
      <c r="F64" s="92"/>
    </row>
    <row r="65" spans="1:6" x14ac:dyDescent="0.25">
      <c r="A65" s="99"/>
      <c r="B65" s="46"/>
      <c r="C65" s="84" t="s">
        <v>142</v>
      </c>
      <c r="D65" s="93"/>
      <c r="E65" s="94"/>
      <c r="F65" s="95">
        <f>F63+F64</f>
        <v>0</v>
      </c>
    </row>
    <row r="66" spans="1:6" ht="10.5" customHeight="1" thickBot="1" x14ac:dyDescent="0.3">
      <c r="A66" s="53"/>
      <c r="B66" s="54"/>
      <c r="C66" s="55"/>
      <c r="D66" s="55"/>
      <c r="E66" s="55"/>
      <c r="F66" s="56"/>
    </row>
    <row r="67" spans="1:6" ht="61.5" customHeight="1" x14ac:dyDescent="0.25">
      <c r="A67" s="124" t="s">
        <v>147</v>
      </c>
      <c r="B67" s="121"/>
      <c r="C67" s="125"/>
      <c r="D67" s="126"/>
      <c r="E67" s="126"/>
      <c r="F67" s="126"/>
    </row>
    <row r="68" spans="1:6" x14ac:dyDescent="0.25">
      <c r="A68" s="127"/>
      <c r="B68" s="120"/>
      <c r="C68" s="128" t="s">
        <v>151</v>
      </c>
      <c r="D68" s="129">
        <f>SUM(D67)</f>
        <v>0</v>
      </c>
      <c r="E68" s="129">
        <f>SUM(E67)</f>
        <v>0</v>
      </c>
      <c r="F68" s="130">
        <f>F66+F67</f>
        <v>0</v>
      </c>
    </row>
    <row r="69" spans="1:6" ht="10.5" customHeight="1" x14ac:dyDescent="0.25">
      <c r="A69" s="131"/>
      <c r="B69" s="131"/>
      <c r="C69" s="132"/>
      <c r="D69" s="132"/>
      <c r="E69" s="132"/>
      <c r="F69" s="133"/>
    </row>
    <row r="70" spans="1:6" ht="10.5" customHeight="1" x14ac:dyDescent="0.25">
      <c r="A70" s="119"/>
      <c r="B70" s="119"/>
      <c r="C70" s="104"/>
      <c r="D70" s="104"/>
      <c r="E70" s="44"/>
      <c r="F70" s="134"/>
    </row>
    <row r="71" spans="1:6" ht="25.5" customHeight="1" x14ac:dyDescent="0.25">
      <c r="E71" s="7" t="s">
        <v>20</v>
      </c>
      <c r="F71" s="27">
        <f>SUM(F63+F58+F53+F44+F30+F25+F17)</f>
        <v>0</v>
      </c>
    </row>
    <row r="72" spans="1:6" ht="38.25" customHeight="1" x14ac:dyDescent="0.25">
      <c r="E72" s="135" t="s">
        <v>31</v>
      </c>
      <c r="F72" s="27">
        <f>SUM(F64,F59,F54,F45,F31,F26,F18)</f>
        <v>0</v>
      </c>
    </row>
    <row r="73" spans="1:6" ht="57" customHeight="1" x14ac:dyDescent="0.25">
      <c r="E73" s="136" t="s">
        <v>152</v>
      </c>
      <c r="F73" s="137">
        <f>F68</f>
        <v>0</v>
      </c>
    </row>
    <row r="74" spans="1:6" ht="31.5" x14ac:dyDescent="0.25">
      <c r="E74" s="7" t="s">
        <v>82</v>
      </c>
      <c r="F74" s="28">
        <f>SUM(F71:F73)</f>
        <v>0</v>
      </c>
    </row>
  </sheetData>
  <sheetProtection formatCells="0" insertRows="0"/>
  <mergeCells count="11">
    <mergeCell ref="A5:A10"/>
    <mergeCell ref="A28:A39"/>
    <mergeCell ref="A42:A51"/>
    <mergeCell ref="A54:A58"/>
    <mergeCell ref="A21:A25"/>
    <mergeCell ref="A13:A18"/>
    <mergeCell ref="C1:F1"/>
    <mergeCell ref="C2:F2"/>
    <mergeCell ref="A3:A4"/>
    <mergeCell ref="B3:B4"/>
    <mergeCell ref="C3:C4"/>
  </mergeCells>
  <pageMargins left="0.7" right="0.7" top="0.89743589743589747" bottom="0.75" header="0.3" footer="0.3"/>
  <pageSetup scale="70" fitToHeight="3" orientation="landscape" r:id="rId1"/>
  <headerFooter>
    <oddHeader>&amp;L&amp;8USDA APHIS PPQ Science and Technology
920 Main Campus Dr, Suite 200
Raleigh, NC 27606&amp;C&amp;A&amp;RPage &amp;P</oddHeader>
    <oddFooter>&amp;L&amp;8&amp;F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66C9E6CC584E49B59DDEC7646DBA54" ma:contentTypeVersion="1387" ma:contentTypeDescription="Create a new document." ma:contentTypeScope="" ma:versionID="43b69d97e52cf5d33adef03ce10f006f">
  <xsd:schema xmlns:xsd="http://www.w3.org/2001/XMLSchema" xmlns:xs="http://www.w3.org/2001/XMLSchema" xmlns:p="http://schemas.microsoft.com/office/2006/metadata/properties" xmlns:ns2="a9bef12c-e0ae-48be-8468-2dc26cbcf6ce" xmlns:ns3="137db8a5-11dc-4559-a71b-dd411f9c35ed" targetNamespace="http://schemas.microsoft.com/office/2006/metadata/properties" ma:root="true" ma:fieldsID="e67ab70ea431623bd92d7b0c31b5ba49" ns2:_="" ns3:_="">
    <xsd:import namespace="a9bef12c-e0ae-48be-8468-2dc26cbcf6ce"/>
    <xsd:import namespace="137db8a5-11dc-4559-a71b-dd411f9c35ed"/>
    <xsd:element name="properties">
      <xsd:complexType>
        <xsd:sequence>
          <xsd:element name="documentManagement">
            <xsd:complexType>
              <xsd:all>
                <xsd:element ref="ns2:Category"/>
                <xsd:element ref="ns3:_dlc_DocId" minOccurs="0"/>
                <xsd:element ref="ns3:_dlc_DocIdUrl" minOccurs="0"/>
                <xsd:element ref="ns3:_dlc_DocIdPersistId" minOccurs="0"/>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bef12c-e0ae-48be-8468-2dc26cbcf6ce" elementFormDefault="qualified">
    <xsd:import namespace="http://schemas.microsoft.com/office/2006/documentManagement/types"/>
    <xsd:import namespace="http://schemas.microsoft.com/office/infopath/2007/PartnerControls"/>
    <xsd:element name="Category" ma:index="2" ma:displayName="Category" ma:format="RadioButtons" ma:internalName="Category">
      <xsd:simpleType>
        <xsd:restriction base="dms:Choice">
          <xsd:enumeration value="1. Forms"/>
          <xsd:enumeration value="2. Templates"/>
          <xsd:enumeration value="3. PPA 7721"/>
        </xsd:restriction>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37db8a5-11dc-4559-a71b-dd411f9c35ed" elementFormDefault="qualified">
    <xsd:import namespace="http://schemas.microsoft.com/office/2006/documentManagement/types"/>
    <xsd:import namespace="http://schemas.microsoft.com/office/infopath/2007/PartnerControls"/>
    <xsd:element name="_dlc_DocId" ma:index="5" nillable="true" ma:displayName="Document ID Value" ma:description="The value of the document ID assigned to this item." ma:internalName="_dlc_DocId" ma:readOnly="true">
      <xsd:simpleType>
        <xsd:restriction base="dms:Text"/>
      </xsd:simpleType>
    </xsd:element>
    <xsd:element name="_dlc_DocIdUrl" ma:index="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137db8a5-11dc-4559-a71b-dd411f9c35ed">QD56SHZTMCY2-1604944970-59</_dlc_DocId>
    <_dlc_DocIdUrl xmlns="137db8a5-11dc-4559-a71b-dd411f9c35ed">
      <Url>https://usdagcc.sharepoint.com/sites/aphis-ppq-scitech/admin/_layouts/15/DocIdRedir.aspx?ID=QD56SHZTMCY2-1604944970-59</Url>
      <Description>QD56SHZTMCY2-1604944970-59</Description>
    </_dlc_DocIdUrl>
    <Category xmlns="a9bef12c-e0ae-48be-8468-2dc26cbcf6ce">2. Templates</Categor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B705C03-1BAC-40FA-AB27-284AFFCA36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bef12c-e0ae-48be-8468-2dc26cbcf6ce"/>
    <ds:schemaRef ds:uri="137db8a5-11dc-4559-a71b-dd411f9c35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E068AD8-5960-4B58-84FB-9F906EF992BF}">
  <ds:schemaRefs>
    <ds:schemaRef ds:uri="http://schemas.microsoft.com/office/2006/metadata/properties"/>
    <ds:schemaRef ds:uri="http://schemas.microsoft.com/office/infopath/2007/PartnerControls"/>
    <ds:schemaRef ds:uri="137db8a5-11dc-4559-a71b-dd411f9c35ed"/>
    <ds:schemaRef ds:uri="a9bef12c-e0ae-48be-8468-2dc26cbcf6ce"/>
  </ds:schemaRefs>
</ds:datastoreItem>
</file>

<file path=customXml/itemProps3.xml><?xml version="1.0" encoding="utf-8"?>
<ds:datastoreItem xmlns:ds="http://schemas.openxmlformats.org/officeDocument/2006/customXml" ds:itemID="{9860A31F-6321-4DDC-93A5-31FC06592C58}">
  <ds:schemaRefs>
    <ds:schemaRef ds:uri="http://schemas.microsoft.com/sharepoint/v3/contenttype/forms"/>
  </ds:schemaRefs>
</ds:datastoreItem>
</file>

<file path=customXml/itemProps4.xml><?xml version="1.0" encoding="utf-8"?>
<ds:datastoreItem xmlns:ds="http://schemas.openxmlformats.org/officeDocument/2006/customXml" ds:itemID="{F62B031E-CA42-4FA2-8733-7F38A6286AB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DACF EXAMPLE</vt:lpstr>
      <vt:lpstr>PI NAME_BUDGET</vt:lpstr>
    </vt:vector>
  </TitlesOfParts>
  <Manager/>
  <Company>USDA APHIS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Workplan Budget Template</dc:title>
  <dc:subject/>
  <dc:creator>Huling, Andrew B - APHIS</dc:creator>
  <cp:keywords/>
  <dc:description/>
  <cp:lastModifiedBy>Bruno, Madeline S</cp:lastModifiedBy>
  <cp:revision/>
  <cp:lastPrinted>2024-08-21T21:22:57Z</cp:lastPrinted>
  <dcterms:created xsi:type="dcterms:W3CDTF">2019-11-08T14:37:59Z</dcterms:created>
  <dcterms:modified xsi:type="dcterms:W3CDTF">2024-10-24T13:19:22Z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0x0101003666C9E6CC584E49B59DDEC7646DBA54</vt:lpwstr>
  </property>
  <property fmtid="{D5CDD505-2E9C-101B-9397-08002B2CF9AE}" pid="3" name="_dlc_DocIdItemGuid">
    <vt:lpwstr>f855d047-553a-4ffe-a0a1-a3c0eb0f1142</vt:lpwstr>
  </property>
</Properties>
</file>